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ipti\YandexDisk\Объекты\Активные\Россонь_Учебный корпус\ПД\12_СМ\Изм.1\"/>
    </mc:Choice>
  </mc:AlternateContent>
  <xr:revisionPtr revIDLastSave="0" documentId="13_ncr:1_{B51EECD7-D7FD-462E-9968-0B7DB75BCB18}" xr6:coauthVersionLast="47" xr6:coauthVersionMax="47" xr10:uidLastSave="{00000000-0000-0000-0000-000000000000}"/>
  <bookViews>
    <workbookView xWindow="-108" yWindow="-108" windowWidth="23256" windowHeight="12576" tabRatio="806" firstSheet="1" activeTab="2" xr2:uid="{00000000-000D-0000-FFFF-FFFF00000000}"/>
  </bookViews>
  <sheets>
    <sheet name="Обложка" sheetId="3" r:id="rId1"/>
    <sheet name="Титул" sheetId="4" r:id="rId2"/>
    <sheet name="ССР ТЦ " sheetId="2" r:id="rId3"/>
    <sheet name="01-01-01 Демонтаж" sheetId="26" r:id="rId4"/>
    <sheet name="01-01-02" sheetId="5" r:id="rId5"/>
    <sheet name="01-01-03 НВН " sheetId="25" r:id="rId6"/>
    <sheet name="02-01" sheetId="7" r:id="rId7"/>
    <sheet name="04-01-01" sheetId="8" r:id="rId8"/>
    <sheet name="04-01-02" sheetId="22" r:id="rId9"/>
    <sheet name="06-01-01" sheetId="9" r:id="rId10"/>
    <sheet name="06-01-02" sheetId="21" r:id="rId11"/>
    <sheet name="07-01-01" sheetId="10" r:id="rId12"/>
    <sheet name="09-01-01" sheetId="17" r:id="rId13"/>
    <sheet name="09-01-02" sheetId="18" r:id="rId14"/>
    <sheet name="09-01-03" sheetId="19" r:id="rId15"/>
    <sheet name="09-01-04" sheetId="20" r:id="rId16"/>
    <sheet name="12-01-01" sheetId="11" r:id="rId17"/>
    <sheet name="12-01-02" sheetId="12" r:id="rId18"/>
    <sheet name="12-01-03" sheetId="13" r:id="rId19"/>
    <sheet name="12-01-04" sheetId="14" r:id="rId20"/>
    <sheet name="12-01-05" sheetId="15" r:id="rId21"/>
    <sheet name="12-01-06" sheetId="24" r:id="rId22"/>
  </sheets>
  <definedNames>
    <definedName name="Print_Area" localSheetId="2">'ССР ТЦ '!A:H</definedName>
    <definedName name="Print_Titles" localSheetId="2">'ССР ТЦ '!24:24</definedName>
    <definedName name="_xlnm.Print_Titles" localSheetId="3">'01-01-01 Демонтаж'!$38:$38</definedName>
    <definedName name="_xlnm.Print_Titles" localSheetId="4">'01-01-02'!$18:$18</definedName>
    <definedName name="_xlnm.Print_Titles" localSheetId="5">'01-01-03 НВН '!$38:$38</definedName>
    <definedName name="_xlnm.Print_Titles" localSheetId="6">'02-01'!$17:$17</definedName>
    <definedName name="_xlnm.Print_Titles" localSheetId="7">'04-01-01'!$17:$17</definedName>
    <definedName name="_xlnm.Print_Titles" localSheetId="8">'04-01-02'!$15:$15</definedName>
    <definedName name="_xlnm.Print_Titles" localSheetId="9">'06-01-01'!$14:$14</definedName>
    <definedName name="_xlnm.Print_Titles" localSheetId="10">'06-01-02'!$15:$15</definedName>
    <definedName name="_xlnm.Print_Titles" localSheetId="11">'07-01-01'!$15:$15</definedName>
    <definedName name="_xlnm.Print_Titles" localSheetId="12">'09-01-01'!$18:$18</definedName>
    <definedName name="_xlnm.Print_Titles" localSheetId="13">'09-01-02'!$17:$17</definedName>
    <definedName name="_xlnm.Print_Titles" localSheetId="14">'09-01-03'!$18:$18</definedName>
    <definedName name="_xlnm.Print_Titles" localSheetId="15">'09-01-04'!$17:$17</definedName>
    <definedName name="_xlnm.Print_Titles" localSheetId="16">'12-01-01'!$18:$18</definedName>
    <definedName name="_xlnm.Print_Titles" localSheetId="17">'12-01-02'!$18:$18</definedName>
    <definedName name="_xlnm.Print_Titles" localSheetId="18">'12-01-03'!$18:$18</definedName>
    <definedName name="_xlnm.Print_Titles" localSheetId="19">'12-01-04'!$18:$18</definedName>
    <definedName name="_xlnm.Print_Titles" localSheetId="20">'12-01-05'!$17:$17</definedName>
    <definedName name="_xlnm.Print_Titles" localSheetId="21">'12-01-06'!$18:$18</definedName>
    <definedName name="_xlnm.Print_Titles" localSheetId="2">'ССР ТЦ '!$22:$22</definedName>
    <definedName name="_xlnm.Print_Area" localSheetId="8">'04-01-02'!$A$1:$F$26</definedName>
    <definedName name="_xlnm.Print_Area" localSheetId="12">'09-01-01'!$A$1:$F$54</definedName>
    <definedName name="_xlnm.Print_Area" localSheetId="15">'09-01-04'!$A$1:$F$47</definedName>
    <definedName name="_xlnm.Print_Area" localSheetId="0">Обложка!$A$1:$K$25</definedName>
    <definedName name="_xlnm.Print_Area" localSheetId="2">'ССР ТЦ '!$A$1:$H$91</definedName>
    <definedName name="_xlnm.Print_Area" localSheetId="1">Титул!$A$1:$J$29</definedName>
  </definedNames>
  <calcPr calcId="191029" calcOnSave="0"/>
</workbook>
</file>

<file path=xl/calcChain.xml><?xml version="1.0" encoding="utf-8"?>
<calcChain xmlns="http://schemas.openxmlformats.org/spreadsheetml/2006/main">
  <c r="D24" i="2" l="1"/>
  <c r="F32" i="10"/>
  <c r="F26" i="10"/>
  <c r="F30" i="10" s="1"/>
  <c r="F21" i="10"/>
  <c r="F24" i="10" s="1"/>
  <c r="F17" i="10"/>
  <c r="F19" i="10" s="1"/>
  <c r="F23" i="21"/>
  <c r="F17" i="21"/>
  <c r="F19" i="21" s="1"/>
  <c r="F20" i="21" s="1"/>
  <c r="F21" i="21" s="1"/>
  <c r="F30" i="9"/>
  <c r="F23" i="9"/>
  <c r="F26" i="9" s="1"/>
  <c r="F27" i="9" s="1"/>
  <c r="F28" i="9" s="1"/>
  <c r="F16" i="9"/>
  <c r="F19" i="9" s="1"/>
  <c r="F20" i="9" s="1"/>
  <c r="F21" i="9" s="1"/>
  <c r="F21" i="22"/>
  <c r="F20" i="22"/>
  <c r="F17" i="22"/>
  <c r="D14" i="8"/>
  <c r="F23" i="8"/>
  <c r="F19" i="8"/>
  <c r="F22" i="8" s="1"/>
  <c r="D30" i="2"/>
  <c r="F25" i="7"/>
  <c r="F19" i="7"/>
  <c r="F24" i="7" s="1"/>
  <c r="H26" i="2"/>
  <c r="E26" i="2"/>
  <c r="J70" i="2"/>
  <c r="J69" i="2"/>
  <c r="J68" i="2"/>
  <c r="J67" i="2"/>
  <c r="J65" i="2"/>
  <c r="D34" i="2" l="1"/>
  <c r="D41" i="2" l="1"/>
  <c r="H41" i="2" l="1"/>
  <c r="H34" i="2"/>
  <c r="H30" i="2"/>
  <c r="D75" i="2"/>
  <c r="H71" i="2"/>
  <c r="G56" i="2"/>
  <c r="H56" i="2" s="1"/>
  <c r="G55" i="2"/>
  <c r="H55" i="2" s="1"/>
  <c r="G54" i="2"/>
  <c r="H54" i="2" s="1"/>
  <c r="G53" i="2"/>
  <c r="H53" i="2" s="1"/>
  <c r="H70" i="2" l="1"/>
  <c r="G69" i="2"/>
  <c r="H69" i="2" s="1"/>
  <c r="G68" i="2"/>
  <c r="H68" i="2" s="1"/>
  <c r="G67" i="2"/>
  <c r="G66" i="2"/>
  <c r="G65" i="2"/>
  <c r="D52" i="2"/>
  <c r="E48" i="2"/>
  <c r="D48" i="2"/>
  <c r="E45" i="2"/>
  <c r="F45" i="2"/>
  <c r="G45" i="2"/>
  <c r="D44" i="2"/>
  <c r="D45" i="2" s="1"/>
  <c r="D40" i="2"/>
  <c r="D42" i="2" s="1"/>
  <c r="D33" i="2"/>
  <c r="D35" i="2" s="1"/>
  <c r="D29" i="2" l="1"/>
  <c r="D31" i="2" s="1"/>
  <c r="G25" i="2" l="1"/>
  <c r="E27" i="2" l="1"/>
  <c r="E75" i="2" s="1"/>
  <c r="F27" i="2"/>
  <c r="D27" i="2"/>
  <c r="H25" i="2"/>
  <c r="G27" i="2" l="1"/>
  <c r="E72" i="2" l="1"/>
  <c r="F72" i="2"/>
  <c r="D72" i="2"/>
  <c r="H64" i="2" l="1"/>
  <c r="H65" i="2"/>
  <c r="H66" i="2"/>
  <c r="H67" i="2"/>
  <c r="E61" i="2"/>
  <c r="F61" i="2"/>
  <c r="D61" i="2"/>
  <c r="F57" i="2"/>
  <c r="G57" i="2"/>
  <c r="F49" i="2"/>
  <c r="G49" i="2"/>
  <c r="H44" i="2"/>
  <c r="H45" i="2" s="1"/>
  <c r="E42" i="2"/>
  <c r="F42" i="2"/>
  <c r="G42" i="2"/>
  <c r="H40" i="2"/>
  <c r="E38" i="2"/>
  <c r="F38" i="2"/>
  <c r="G38" i="2"/>
  <c r="D38" i="2"/>
  <c r="H37" i="2"/>
  <c r="E35" i="2"/>
  <c r="F35" i="2"/>
  <c r="G35" i="2"/>
  <c r="H33" i="2"/>
  <c r="E31" i="2"/>
  <c r="F31" i="2"/>
  <c r="G31" i="2"/>
  <c r="H29" i="2"/>
  <c r="H24" i="2"/>
  <c r="H27" i="2" s="1"/>
  <c r="F46" i="2" l="1"/>
  <c r="F50" i="2" s="1"/>
  <c r="F58" i="2" s="1"/>
  <c r="F73" i="2" s="1"/>
  <c r="F75" i="2" s="1"/>
  <c r="F76" i="2" s="1"/>
  <c r="F77" i="2" s="1"/>
  <c r="E46" i="2"/>
  <c r="E49" i="2" s="1"/>
  <c r="D46" i="2"/>
  <c r="G46" i="2"/>
  <c r="G50" i="2" s="1"/>
  <c r="G58" i="2" s="1"/>
  <c r="H35" i="2"/>
  <c r="H31" i="2"/>
  <c r="H38" i="2"/>
  <c r="H42" i="2"/>
  <c r="H46" i="2" l="1"/>
  <c r="E50" i="2"/>
  <c r="F79" i="2"/>
  <c r="F80" i="2" s="1"/>
  <c r="F81" i="2" s="1"/>
  <c r="D49" i="2"/>
  <c r="H48" i="2"/>
  <c r="E52" i="2" l="1"/>
  <c r="E57" i="2" s="1"/>
  <c r="E58" i="2" s="1"/>
  <c r="E73" i="2" s="1"/>
  <c r="E76" i="2" s="1"/>
  <c r="E77" i="2" s="1"/>
  <c r="H49" i="2"/>
  <c r="D50" i="2"/>
  <c r="E79" i="2" l="1"/>
  <c r="E80" i="2" s="1"/>
  <c r="E81" i="2" s="1"/>
  <c r="H50" i="2"/>
  <c r="H52" i="2" l="1"/>
  <c r="D57" i="2"/>
  <c r="H57" i="2" l="1"/>
  <c r="D58" i="2"/>
  <c r="H58" i="2" l="1"/>
  <c r="D73" i="2"/>
  <c r="G63" i="2" l="1"/>
  <c r="G72" i="2" s="1"/>
  <c r="H72" i="2" s="1"/>
  <c r="G60" i="2"/>
  <c r="H60" i="2" l="1"/>
  <c r="G75" i="2"/>
  <c r="H63" i="2"/>
  <c r="G61" i="2"/>
  <c r="H61" i="2" s="1"/>
  <c r="D76" i="2"/>
  <c r="G73" i="2" l="1"/>
  <c r="D77" i="2"/>
  <c r="H73" i="2" l="1"/>
  <c r="D79" i="2"/>
  <c r="G76" i="2"/>
  <c r="H75" i="2"/>
  <c r="D80" i="2" l="1"/>
  <c r="G77" i="2"/>
  <c r="H76" i="2"/>
  <c r="G79" i="2" l="1"/>
  <c r="H77" i="2"/>
  <c r="D81" i="2"/>
  <c r="G80" i="2" l="1"/>
  <c r="H79" i="2"/>
  <c r="G81" i="2" l="1"/>
  <c r="H81" i="2" s="1"/>
  <c r="D8" i="2" s="1"/>
  <c r="H8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00000000-0006-0000-0000-000003000000}">
      <text>
        <r>
          <rPr>
            <sz val="8"/>
            <color indexed="81"/>
            <rFont val="Tahoma"/>
            <family val="2"/>
            <charset val="204"/>
          </rPr>
          <t xml:space="preserve"> Титул::&lt;подпись 240 значение&gt;</t>
        </r>
      </text>
    </comment>
    <comment ref="C13" authorId="1" shapeId="0" xr:uid="{00000000-0006-0000-0000-000004000000}">
      <text>
        <r>
          <rPr>
            <b/>
            <sz val="8"/>
            <color indexed="81"/>
            <rFont val="Tahoma"/>
            <family val="2"/>
            <charset val="204"/>
          </rPr>
          <t xml:space="preserve"> Титул::&lt;подпись 230 значение&gt;</t>
        </r>
      </text>
    </comment>
    <comment ref="B15"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7" authorId="2" shapeId="0" xr:uid="{00000000-0006-0000-0000-000006000000}">
      <text>
        <r>
          <rPr>
            <b/>
            <sz val="9"/>
            <color indexed="81"/>
            <rFont val="Tahoma"/>
            <family val="2"/>
            <charset val="204"/>
          </rPr>
          <t xml:space="preserve"> Титул::&lt;Единица измерения стомости&gt;</t>
        </r>
      </text>
    </comment>
    <comment ref="F17" authorId="2" shapeId="0" xr:uid="{00000000-0006-0000-0000-000007000000}">
      <text>
        <r>
          <rPr>
            <b/>
            <sz val="9"/>
            <color indexed="81"/>
            <rFont val="Tahoma"/>
            <family val="2"/>
            <charset val="204"/>
          </rPr>
          <t xml:space="preserve"> Титул::&lt;Единица измерения стомости&gt;</t>
        </r>
      </text>
    </comment>
    <comment ref="B18" authorId="0" shapeId="0" xr:uid="{00000000-0006-0000-0000-000008000000}">
      <text>
        <r>
          <rPr>
            <sz val="8"/>
            <color indexed="81"/>
            <rFont val="Tahoma"/>
            <family val="2"/>
            <charset val="204"/>
          </rPr>
          <t xml:space="preserve"> ПИР::&lt;Номер позиции по смете&gt;</t>
        </r>
      </text>
    </comment>
    <comment ref="C18"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00000000-0006-0000-0000-00000B000000}">
      <text>
        <r>
          <rPr>
            <sz val="8"/>
            <color indexed="81"/>
            <rFont val="Tahoma"/>
            <family val="2"/>
            <charset val="204"/>
          </rPr>
          <t xml:space="preserve"> ПИР::&lt;Расчет стомости&gt;</t>
        </r>
      </text>
    </comment>
    <comment ref="F18" authorId="1" shapeId="0" xr:uid="{00000000-0006-0000-0000-00000C000000}">
      <text>
        <r>
          <rPr>
            <b/>
            <sz val="8"/>
            <color indexed="81"/>
            <rFont val="Tahoma"/>
            <family val="2"/>
            <charset val="204"/>
          </rPr>
          <t xml:space="preserve"> ПИР::&lt;Стоимость&gt;&lt;Стоимость КОС&gt;</t>
        </r>
      </text>
    </comment>
    <comment ref="B95" authorId="2" shapeId="0" xr:uid="{00000000-0006-0000-0000-00000D000000}">
      <text>
        <r>
          <rPr>
            <b/>
            <sz val="9"/>
            <color indexed="81"/>
            <rFont val="Tahoma"/>
            <family val="2"/>
            <charset val="204"/>
          </rPr>
          <t xml:space="preserve"> Хвост::______________ &lt;подпись 360 значение&gt;</t>
        </r>
      </text>
    </comment>
    <comment ref="B96" authorId="2" shapeId="0" xr:uid="{00000000-0006-0000-0000-00000F000000}">
      <text>
        <r>
          <rPr>
            <b/>
            <sz val="9"/>
            <color indexed="81"/>
            <rFont val="Tahoma"/>
            <family val="2"/>
            <charset val="204"/>
          </rPr>
          <t xml:space="preserve"> Хвост::___________________________ &lt;подпись 300 значение&gt;</t>
        </r>
      </text>
    </comment>
    <comment ref="B97" authorId="2" shapeId="0" xr:uid="{00000000-0006-0000-0000-000010000000}">
      <text>
        <r>
          <rPr>
            <b/>
            <sz val="9"/>
            <color indexed="81"/>
            <rFont val="Tahoma"/>
            <family val="2"/>
            <charset val="204"/>
          </rPr>
          <t xml:space="preserve"> Хвост::___________________________ &lt;подпись 310 значение&gt;</t>
        </r>
      </text>
    </comment>
    <comment ref="B99"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ACFC56BC-9189-4CA7-904E-9561A6BBF44E}">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53A41D84-C14E-45A5-ACBE-E658BEC4EC1F}">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7E50CF18-CB99-47B0-8AE2-523FD0D3868C}">
      <text>
        <r>
          <rPr>
            <sz val="8"/>
            <color indexed="81"/>
            <rFont val="Tahoma"/>
            <family val="2"/>
            <charset val="204"/>
          </rPr>
          <t xml:space="preserve"> Титул::&lt;подпись 240 значение&gt;</t>
        </r>
      </text>
    </comment>
    <comment ref="C13" authorId="1" shapeId="0" xr:uid="{4AB6862C-5A82-4224-BBF9-D3D1A1F34FF1}">
      <text>
        <r>
          <rPr>
            <b/>
            <sz val="8"/>
            <color indexed="81"/>
            <rFont val="Tahoma"/>
            <family val="2"/>
            <charset val="204"/>
          </rPr>
          <t xml:space="preserve"> Титул::&lt;подпись 230 значение&gt;</t>
        </r>
      </text>
    </comment>
    <comment ref="B15" authorId="2" shapeId="0" xr:uid="{0536C1CB-DEEB-4375-862F-8B0191D440F9}">
      <text>
        <r>
          <rPr>
            <b/>
            <sz val="9"/>
            <color indexed="81"/>
            <rFont val="Tahoma"/>
            <family val="2"/>
            <charset val="204"/>
          </rPr>
          <t xml:space="preserve"> Титул::&lt;Итого по расчету&gt; &lt;Единица измерения стомости&gt;</t>
        </r>
      </text>
    </comment>
    <comment ref="E17" authorId="2" shapeId="0" xr:uid="{266507BD-BC09-4D2B-BDEA-A89F098F0D3B}">
      <text>
        <r>
          <rPr>
            <b/>
            <sz val="9"/>
            <color indexed="81"/>
            <rFont val="Tahoma"/>
            <family val="2"/>
            <charset val="204"/>
          </rPr>
          <t xml:space="preserve"> Титул::&lt;Единица измерения стомости&gt;</t>
        </r>
      </text>
    </comment>
    <comment ref="F17" authorId="2" shapeId="0" xr:uid="{52040814-0FB9-4C0B-9D0F-C18E87CFB743}">
      <text>
        <r>
          <rPr>
            <b/>
            <sz val="9"/>
            <color indexed="81"/>
            <rFont val="Tahoma"/>
            <family val="2"/>
            <charset val="204"/>
          </rPr>
          <t xml:space="preserve"> Титул::&lt;Единица измерения стомости&gt;</t>
        </r>
      </text>
    </comment>
    <comment ref="B18" authorId="0" shapeId="0" xr:uid="{896E3B39-4AB8-4C66-8F82-EDC9E2B45BC1}">
      <text>
        <r>
          <rPr>
            <sz val="8"/>
            <color indexed="81"/>
            <rFont val="Tahoma"/>
            <family val="2"/>
            <charset val="204"/>
          </rPr>
          <t xml:space="preserve"> ПИР::&lt;Номер позиции по смете&gt;</t>
        </r>
      </text>
    </comment>
    <comment ref="C18" authorId="0" shapeId="0" xr:uid="{59D9C3FE-3420-49A5-B8A6-C2EAAAB8E2D3}">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D7F7CD38-9ABC-4F55-BE09-113E073D7347}">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8F9EACA2-D40C-4C72-9FAC-39A9C7586898}">
      <text>
        <r>
          <rPr>
            <sz val="8"/>
            <color indexed="81"/>
            <rFont val="Tahoma"/>
            <family val="2"/>
            <charset val="204"/>
          </rPr>
          <t xml:space="preserve"> ПИР::&lt;Расчет стомости&gt;</t>
        </r>
      </text>
    </comment>
    <comment ref="F18" authorId="1" shapeId="0" xr:uid="{8C46154E-A6E2-4FE4-8CC6-9554E63DE724}">
      <text>
        <r>
          <rPr>
            <b/>
            <sz val="8"/>
            <color indexed="81"/>
            <rFont val="Tahoma"/>
            <family val="2"/>
            <charset val="204"/>
          </rPr>
          <t xml:space="preserve"> ПИР::&lt;Стоимость&gt;&lt;Стоимость КОС&gt;</t>
        </r>
      </text>
    </comment>
    <comment ref="B48" authorId="2" shapeId="0" xr:uid="{4CF5991A-3A26-4320-B3A6-1472F54922DE}">
      <text>
        <r>
          <rPr>
            <b/>
            <sz val="9"/>
            <color indexed="81"/>
            <rFont val="Tahoma"/>
            <family val="2"/>
            <charset val="204"/>
          </rPr>
          <t xml:space="preserve"> Хвост::______________ &lt;подпись 360 значение&gt;</t>
        </r>
      </text>
    </comment>
    <comment ref="B49" authorId="2" shapeId="0" xr:uid="{259B3E76-BAA2-425E-B6F7-C4C5D1003AB2}">
      <text>
        <r>
          <rPr>
            <b/>
            <sz val="9"/>
            <color indexed="81"/>
            <rFont val="Tahoma"/>
            <family val="2"/>
            <charset val="204"/>
          </rPr>
          <t xml:space="preserve"> Хвост::___________________________ &lt;подпись 300 значение&gt;</t>
        </r>
      </text>
    </comment>
    <comment ref="B50" authorId="2" shapeId="0" xr:uid="{6C7D615A-2C2C-4DF1-A031-348145CDC5D6}">
      <text>
        <r>
          <rPr>
            <b/>
            <sz val="9"/>
            <color indexed="81"/>
            <rFont val="Tahoma"/>
            <family val="2"/>
            <charset val="204"/>
          </rPr>
          <t xml:space="preserve"> Хвост::___________________________ &lt;подпись 310 значение&gt;</t>
        </r>
      </text>
    </comment>
    <comment ref="B52" authorId="2" shapeId="0" xr:uid="{5EF0362F-CD73-4987-8184-0077753C8498}">
      <text>
        <r>
          <rPr>
            <b/>
            <sz val="9"/>
            <color indexed="81"/>
            <rFont val="Tahoma"/>
            <family val="2"/>
            <charset val="204"/>
          </rPr>
          <t xml:space="preserve"> Хвост::&lt;Описание локальной сметы&gt;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25EF948F-DB7A-48F9-AAB9-F65B6FC44696}">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4C6305F3-BA32-4C8A-8A2B-1FF861E021D4}">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0" shapeId="0" xr:uid="{90EE044E-FF8B-486D-8484-AC587C183A71}">
      <text>
        <r>
          <rPr>
            <sz val="8"/>
            <color indexed="81"/>
            <rFont val="Tahoma"/>
            <family val="2"/>
            <charset val="204"/>
          </rPr>
          <t xml:space="preserve"> Титул::&lt;подпись 240 значение&gt;</t>
        </r>
      </text>
    </comment>
    <comment ref="C12" authorId="1" shapeId="0" xr:uid="{0E02CBBD-3C9D-45B6-B065-679CBBFC0511}">
      <text>
        <r>
          <rPr>
            <b/>
            <sz val="8"/>
            <color indexed="81"/>
            <rFont val="Tahoma"/>
            <family val="2"/>
            <charset val="204"/>
          </rPr>
          <t xml:space="preserve"> Титул::&lt;подпись 230 значение&gt;</t>
        </r>
      </text>
    </comment>
    <comment ref="B14" authorId="2" shapeId="0" xr:uid="{3B950E82-3F10-4C16-8D6A-14C526E754A5}">
      <text>
        <r>
          <rPr>
            <b/>
            <sz val="9"/>
            <color indexed="81"/>
            <rFont val="Tahoma"/>
            <family val="2"/>
            <charset val="204"/>
          </rPr>
          <t xml:space="preserve"> Титул::&lt;Итого по расчету&gt; &lt;Единица измерения стомости&gt;</t>
        </r>
      </text>
    </comment>
    <comment ref="E16" authorId="2" shapeId="0" xr:uid="{B86082B5-50E7-4413-9D96-F634B4395C63}">
      <text>
        <r>
          <rPr>
            <b/>
            <sz val="9"/>
            <color indexed="81"/>
            <rFont val="Tahoma"/>
            <family val="2"/>
            <charset val="204"/>
          </rPr>
          <t xml:space="preserve"> Титул::&lt;Единица измерения стомости&gt;</t>
        </r>
      </text>
    </comment>
    <comment ref="F16" authorId="2" shapeId="0" xr:uid="{79372A02-C50C-4E9E-A672-BA354D0796F6}">
      <text>
        <r>
          <rPr>
            <b/>
            <sz val="9"/>
            <color indexed="81"/>
            <rFont val="Tahoma"/>
            <family val="2"/>
            <charset val="204"/>
          </rPr>
          <t xml:space="preserve"> Титул::&lt;Единица измерения стомости&gt;</t>
        </r>
      </text>
    </comment>
    <comment ref="B17" authorId="0" shapeId="0" xr:uid="{BEA22861-3C53-47CA-B28C-4009D51C9B1C}">
      <text>
        <r>
          <rPr>
            <sz val="8"/>
            <color indexed="81"/>
            <rFont val="Tahoma"/>
            <family val="2"/>
            <charset val="204"/>
          </rPr>
          <t xml:space="preserve"> ПИР::&lt;Номер позиции по смете&gt;</t>
        </r>
      </text>
    </comment>
    <comment ref="C17" authorId="0" shapeId="0" xr:uid="{888E8683-751B-404F-9B2A-9E6B8FAE335C}">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7" authorId="3" shapeId="0" xr:uid="{B0149657-301D-4581-9DAF-FDE931B53E32}">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7" authorId="0" shapeId="0" xr:uid="{BDC465A4-3EB4-4893-969B-742A2AC5377E}">
      <text>
        <r>
          <rPr>
            <sz val="8"/>
            <color indexed="81"/>
            <rFont val="Tahoma"/>
            <family val="2"/>
            <charset val="204"/>
          </rPr>
          <t xml:space="preserve"> ПИР::&lt;Расчет стомости&gt;</t>
        </r>
      </text>
    </comment>
    <comment ref="F17" authorId="1" shapeId="0" xr:uid="{93E7283D-3635-4E77-B9E1-871F607C9290}">
      <text>
        <r>
          <rPr>
            <b/>
            <sz val="8"/>
            <color indexed="81"/>
            <rFont val="Tahoma"/>
            <family val="2"/>
            <charset val="204"/>
          </rPr>
          <t xml:space="preserve"> ПИР::&lt;Стоимость&gt;&lt;Стоимость КОС&gt;</t>
        </r>
      </text>
    </comment>
    <comment ref="B45" authorId="2" shapeId="0" xr:uid="{E8958099-60D0-46BA-BB16-32381C228572}">
      <text>
        <r>
          <rPr>
            <b/>
            <sz val="9"/>
            <color indexed="81"/>
            <rFont val="Tahoma"/>
            <family val="2"/>
            <charset val="204"/>
          </rPr>
          <t xml:space="preserve"> Хвост::______________ &lt;подпись 360 значение&gt;</t>
        </r>
      </text>
    </comment>
    <comment ref="B46" authorId="2" shapeId="0" xr:uid="{8A46682E-CDC8-4696-859A-D21A83ED7E66}">
      <text>
        <r>
          <rPr>
            <b/>
            <sz val="9"/>
            <color indexed="81"/>
            <rFont val="Tahoma"/>
            <family val="2"/>
            <charset val="204"/>
          </rPr>
          <t xml:space="preserve"> Хвост::___________________________ &lt;подпись 300 значение&gt;</t>
        </r>
      </text>
    </comment>
    <comment ref="B47" authorId="2" shapeId="0" xr:uid="{2FE75751-695F-435B-ADE2-0898E3D86036}">
      <text>
        <r>
          <rPr>
            <b/>
            <sz val="9"/>
            <color indexed="81"/>
            <rFont val="Tahoma"/>
            <family val="2"/>
            <charset val="204"/>
          </rPr>
          <t xml:space="preserve"> Хвост::___________________________ &lt;подпись 310 значение&gt;</t>
        </r>
      </text>
    </comment>
    <comment ref="B49" authorId="2" shapeId="0" xr:uid="{99D59B85-B363-428F-9C7F-834B1BCE1B6D}">
      <text>
        <r>
          <rPr>
            <b/>
            <sz val="9"/>
            <color indexed="81"/>
            <rFont val="Tahoma"/>
            <family val="2"/>
            <charset val="204"/>
          </rPr>
          <t xml:space="preserve"> Хвост::&lt;Описание локальной сметы&gt;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00000000-0006-0000-0000-000003000000}">
      <text>
        <r>
          <rPr>
            <sz val="8"/>
            <color indexed="81"/>
            <rFont val="Tahoma"/>
            <family val="2"/>
            <charset val="204"/>
          </rPr>
          <t xml:space="preserve"> Титул::&lt;подпись 240 значение&gt;</t>
        </r>
      </text>
    </comment>
    <comment ref="C13" authorId="1" shapeId="0" xr:uid="{00000000-0006-0000-0000-000004000000}">
      <text>
        <r>
          <rPr>
            <b/>
            <sz val="8"/>
            <color indexed="81"/>
            <rFont val="Tahoma"/>
            <family val="2"/>
            <charset val="204"/>
          </rPr>
          <t xml:space="preserve"> Титул::&lt;подпись 230 значение&gt;</t>
        </r>
      </text>
    </comment>
    <comment ref="B15"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7" authorId="2" shapeId="0" xr:uid="{00000000-0006-0000-0000-000006000000}">
      <text>
        <r>
          <rPr>
            <b/>
            <sz val="9"/>
            <color indexed="81"/>
            <rFont val="Tahoma"/>
            <family val="2"/>
            <charset val="204"/>
          </rPr>
          <t xml:space="preserve"> Титул::&lt;Единица измерения стомости&gt;</t>
        </r>
      </text>
    </comment>
    <comment ref="F17" authorId="2" shapeId="0" xr:uid="{00000000-0006-0000-0000-000007000000}">
      <text>
        <r>
          <rPr>
            <b/>
            <sz val="9"/>
            <color indexed="81"/>
            <rFont val="Tahoma"/>
            <family val="2"/>
            <charset val="204"/>
          </rPr>
          <t xml:space="preserve"> Титул::&lt;Единица измерения стомости&gt;</t>
        </r>
      </text>
    </comment>
    <comment ref="B18" authorId="0" shapeId="0" xr:uid="{00000000-0006-0000-0000-000008000000}">
      <text>
        <r>
          <rPr>
            <sz val="8"/>
            <color indexed="81"/>
            <rFont val="Tahoma"/>
            <family val="2"/>
            <charset val="204"/>
          </rPr>
          <t xml:space="preserve"> ПИР::&lt;Номер позиции по смете&gt;</t>
        </r>
      </text>
    </comment>
    <comment ref="C18"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00000000-0006-0000-0000-00000B000000}">
      <text>
        <r>
          <rPr>
            <sz val="8"/>
            <color indexed="81"/>
            <rFont val="Tahoma"/>
            <family val="2"/>
            <charset val="204"/>
          </rPr>
          <t xml:space="preserve"> ПИР::&lt;Расчет стомости&gt;</t>
        </r>
      </text>
    </comment>
    <comment ref="F18" authorId="1" shapeId="0" xr:uid="{00000000-0006-0000-0000-00000C000000}">
      <text>
        <r>
          <rPr>
            <b/>
            <sz val="8"/>
            <color indexed="81"/>
            <rFont val="Tahoma"/>
            <family val="2"/>
            <charset val="204"/>
          </rPr>
          <t xml:space="preserve"> ПИР::&lt;Стоимость&gt;&lt;Стоимость КОС&gt;</t>
        </r>
      </text>
    </comment>
    <comment ref="B39" authorId="2" shapeId="0" xr:uid="{00000000-0006-0000-0000-00000D000000}">
      <text>
        <r>
          <rPr>
            <b/>
            <sz val="9"/>
            <color indexed="81"/>
            <rFont val="Tahoma"/>
            <family val="2"/>
            <charset val="204"/>
          </rPr>
          <t xml:space="preserve"> Хвост::______________ &lt;подпись 360 значение&gt;</t>
        </r>
      </text>
    </comment>
    <comment ref="B40" authorId="2" shapeId="0" xr:uid="{00000000-0006-0000-0000-00000F000000}">
      <text>
        <r>
          <rPr>
            <b/>
            <sz val="9"/>
            <color indexed="81"/>
            <rFont val="Tahoma"/>
            <family val="2"/>
            <charset val="204"/>
          </rPr>
          <t xml:space="preserve"> Хвост::___________________________ &lt;подпись 300 значение&gt;</t>
        </r>
      </text>
    </comment>
    <comment ref="B41" authorId="2" shapeId="0" xr:uid="{00000000-0006-0000-0000-000010000000}">
      <text>
        <r>
          <rPr>
            <b/>
            <sz val="9"/>
            <color indexed="81"/>
            <rFont val="Tahoma"/>
            <family val="2"/>
            <charset val="204"/>
          </rPr>
          <t xml:space="preserve"> Хвост::___________________________ &lt;подпись 310 значение&gt;</t>
        </r>
      </text>
    </comment>
    <comment ref="B43"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E746E0F2-367C-4EBE-B7CD-4AE293B029B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59086682-8DA8-442A-A9E3-E8A1120289D9}">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343B2A09-B425-4ACA-AC67-2B7D8AFDE4C6}">
      <text>
        <r>
          <rPr>
            <sz val="8"/>
            <color indexed="81"/>
            <rFont val="Tahoma"/>
            <family val="2"/>
            <charset val="204"/>
          </rPr>
          <t xml:space="preserve"> Титул::&lt;подпись 240 значение&gt;</t>
        </r>
      </text>
    </comment>
    <comment ref="C13" authorId="1" shapeId="0" xr:uid="{050EA3C1-F7BE-40E0-9D87-D43103AA832F}">
      <text>
        <r>
          <rPr>
            <b/>
            <sz val="8"/>
            <color indexed="81"/>
            <rFont val="Tahoma"/>
            <family val="2"/>
            <charset val="204"/>
          </rPr>
          <t xml:space="preserve"> Титул::&lt;подпись 230 значение&gt;</t>
        </r>
      </text>
    </comment>
    <comment ref="B15" authorId="2" shapeId="0" xr:uid="{54972E8F-8E8E-431E-8EB7-50B0531D68DF}">
      <text>
        <r>
          <rPr>
            <b/>
            <sz val="9"/>
            <color indexed="81"/>
            <rFont val="Tahoma"/>
            <family val="2"/>
            <charset val="204"/>
          </rPr>
          <t xml:space="preserve"> Титул::&lt;Итого по расчету&gt; &lt;Единица измерения стомости&gt;</t>
        </r>
      </text>
    </comment>
    <comment ref="E17" authorId="2" shapeId="0" xr:uid="{996B0073-C127-4F5A-A164-7A3923D56588}">
      <text>
        <r>
          <rPr>
            <b/>
            <sz val="9"/>
            <color indexed="81"/>
            <rFont val="Tahoma"/>
            <family val="2"/>
            <charset val="204"/>
          </rPr>
          <t xml:space="preserve"> Титул::&lt;Единица измерения стомости&gt;</t>
        </r>
      </text>
    </comment>
    <comment ref="F17" authorId="2" shapeId="0" xr:uid="{6773F8B8-F98F-4FD8-8140-6D6A23BA8140}">
      <text>
        <r>
          <rPr>
            <b/>
            <sz val="9"/>
            <color indexed="81"/>
            <rFont val="Tahoma"/>
            <family val="2"/>
            <charset val="204"/>
          </rPr>
          <t xml:space="preserve"> Титул::&lt;Единица измерения стомости&gt;</t>
        </r>
      </text>
    </comment>
    <comment ref="B18" authorId="0" shapeId="0" xr:uid="{EF56DC77-D64E-49FB-BC51-D29F179DF575}">
      <text>
        <r>
          <rPr>
            <sz val="8"/>
            <color indexed="81"/>
            <rFont val="Tahoma"/>
            <family val="2"/>
            <charset val="204"/>
          </rPr>
          <t xml:space="preserve"> ПИР::&lt;Номер позиции по смете&gt;</t>
        </r>
      </text>
    </comment>
    <comment ref="C18" authorId="0" shapeId="0" xr:uid="{76C54E7B-83F2-4FFD-963C-1CAEA723FFA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4DE287EB-30AA-4CD8-9EF0-C039659C6C15}">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364AE5BC-A9C0-4013-8090-FCCC0964E3F8}">
      <text>
        <r>
          <rPr>
            <sz val="8"/>
            <color indexed="81"/>
            <rFont val="Tahoma"/>
            <family val="2"/>
            <charset val="204"/>
          </rPr>
          <t xml:space="preserve"> ПИР::&lt;Расчет стомости&gt;</t>
        </r>
      </text>
    </comment>
    <comment ref="F18" authorId="1" shapeId="0" xr:uid="{768EF54E-39E5-4F03-82C2-03560A5AE0ED}">
      <text>
        <r>
          <rPr>
            <b/>
            <sz val="8"/>
            <color indexed="81"/>
            <rFont val="Tahoma"/>
            <family val="2"/>
            <charset val="204"/>
          </rPr>
          <t xml:space="preserve"> ПИР::&lt;Стоимость&gt;&lt;Стоимость КОС&gt;</t>
        </r>
      </text>
    </comment>
    <comment ref="B39" authorId="2" shapeId="0" xr:uid="{F0DAA5FD-5CDB-4245-9671-EA91246609A9}">
      <text>
        <r>
          <rPr>
            <b/>
            <sz val="9"/>
            <color indexed="81"/>
            <rFont val="Tahoma"/>
            <family val="2"/>
            <charset val="204"/>
          </rPr>
          <t xml:space="preserve"> Хвост::______________ &lt;подпись 360 значение&gt;</t>
        </r>
      </text>
    </comment>
    <comment ref="B40" authorId="2" shapeId="0" xr:uid="{C7A779B4-BB02-4134-ACA3-99B1604DA412}">
      <text>
        <r>
          <rPr>
            <b/>
            <sz val="9"/>
            <color indexed="81"/>
            <rFont val="Tahoma"/>
            <family val="2"/>
            <charset val="204"/>
          </rPr>
          <t xml:space="preserve"> Хвост::___________________________ &lt;подпись 300 значение&gt;</t>
        </r>
      </text>
    </comment>
    <comment ref="B41" authorId="2" shapeId="0" xr:uid="{7BA24FAB-25F1-42CC-934B-ECBEC29C76F3}">
      <text>
        <r>
          <rPr>
            <b/>
            <sz val="9"/>
            <color indexed="81"/>
            <rFont val="Tahoma"/>
            <family val="2"/>
            <charset val="204"/>
          </rPr>
          <t xml:space="preserve"> Хвост::___________________________ &lt;подпись 310 значение&gt;</t>
        </r>
      </text>
    </comment>
    <comment ref="B43" authorId="2" shapeId="0" xr:uid="{C79C716A-5D96-490E-9E0A-0D16E1D1B2C7}">
      <text>
        <r>
          <rPr>
            <b/>
            <sz val="9"/>
            <color indexed="81"/>
            <rFont val="Tahoma"/>
            <family val="2"/>
            <charset val="204"/>
          </rPr>
          <t xml:space="preserve"> Хвост::&lt;Описание локальной сметы&gt;</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5B1CEE0D-992E-4A1A-A022-5257CD51E96F}">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79CC85E4-4BBD-4878-BAB7-3452766F3C55}">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85780D53-C7E5-42FC-9B2D-3BA02AA2308F}">
      <text>
        <r>
          <rPr>
            <sz val="8"/>
            <color indexed="81"/>
            <rFont val="Tahoma"/>
            <family val="2"/>
            <charset val="204"/>
          </rPr>
          <t xml:space="preserve"> Титул::&lt;подпись 240 значение&gt;</t>
        </r>
      </text>
    </comment>
    <comment ref="C13" authorId="1" shapeId="0" xr:uid="{51887D5F-01BB-4F2A-9FEB-476E4410B7DE}">
      <text>
        <r>
          <rPr>
            <b/>
            <sz val="8"/>
            <color indexed="81"/>
            <rFont val="Tahoma"/>
            <family val="2"/>
            <charset val="204"/>
          </rPr>
          <t xml:space="preserve"> Титул::&lt;подпись 230 значение&gt;</t>
        </r>
      </text>
    </comment>
    <comment ref="B15" authorId="2" shapeId="0" xr:uid="{6BFDE0DB-3579-4377-B580-40FDEF47B0D4}">
      <text>
        <r>
          <rPr>
            <b/>
            <sz val="9"/>
            <color indexed="81"/>
            <rFont val="Tahoma"/>
            <family val="2"/>
            <charset val="204"/>
          </rPr>
          <t xml:space="preserve"> Титул::&lt;Итого по расчету&gt; &lt;Единица измерения стомости&gt;</t>
        </r>
      </text>
    </comment>
    <comment ref="E17" authorId="2" shapeId="0" xr:uid="{9A778D27-5699-4F4B-BBC4-0B3BB1D7B2D6}">
      <text>
        <r>
          <rPr>
            <b/>
            <sz val="9"/>
            <color indexed="81"/>
            <rFont val="Tahoma"/>
            <family val="2"/>
            <charset val="204"/>
          </rPr>
          <t xml:space="preserve"> Титул::&lt;Единица измерения стомости&gt;</t>
        </r>
      </text>
    </comment>
    <comment ref="F17" authorId="2" shapeId="0" xr:uid="{2DA83EB1-9485-4DD5-BED8-7981F899C763}">
      <text>
        <r>
          <rPr>
            <b/>
            <sz val="9"/>
            <color indexed="81"/>
            <rFont val="Tahoma"/>
            <family val="2"/>
            <charset val="204"/>
          </rPr>
          <t xml:space="preserve"> Титул::&lt;Единица измерения стомости&gt;</t>
        </r>
      </text>
    </comment>
    <comment ref="B18" authorId="0" shapeId="0" xr:uid="{29143403-769F-4301-87EA-A8DF7F64410D}">
      <text>
        <r>
          <rPr>
            <sz val="8"/>
            <color indexed="81"/>
            <rFont val="Tahoma"/>
            <family val="2"/>
            <charset val="204"/>
          </rPr>
          <t xml:space="preserve"> ПИР::&lt;Номер позиции по смете&gt;</t>
        </r>
      </text>
    </comment>
    <comment ref="C18" authorId="0" shapeId="0" xr:uid="{CE11BA9F-8551-4DDB-9A19-BB0E7EBA33DD}">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F0D54A0D-DFE5-4783-A2FE-92B912F14048}">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D35D2719-32EF-4F4E-ABEE-6F0CDCAB3B2D}">
      <text>
        <r>
          <rPr>
            <sz val="8"/>
            <color indexed="81"/>
            <rFont val="Tahoma"/>
            <family val="2"/>
            <charset val="204"/>
          </rPr>
          <t xml:space="preserve"> ПИР::&lt;Расчет стомости&gt;</t>
        </r>
      </text>
    </comment>
    <comment ref="F18" authorId="1" shapeId="0" xr:uid="{85988B4D-DFB7-4570-B3D8-3C5E96C64019}">
      <text>
        <r>
          <rPr>
            <b/>
            <sz val="8"/>
            <color indexed="81"/>
            <rFont val="Tahoma"/>
            <family val="2"/>
            <charset val="204"/>
          </rPr>
          <t xml:space="preserve"> ПИР::&lt;Стоимость&gt;&lt;Стоимость КОС&gt;</t>
        </r>
      </text>
    </comment>
    <comment ref="B43" authorId="2" shapeId="0" xr:uid="{530ED1DF-5E81-4F71-B1AA-EC886B7A5823}">
      <text>
        <r>
          <rPr>
            <b/>
            <sz val="9"/>
            <color indexed="81"/>
            <rFont val="Tahoma"/>
            <family val="2"/>
            <charset val="204"/>
          </rPr>
          <t xml:space="preserve"> Хвост::______________ &lt;подпись 360 значение&gt;</t>
        </r>
      </text>
    </comment>
    <comment ref="B44" authorId="2" shapeId="0" xr:uid="{702D029F-8BC5-49B4-93E9-7BC28BCB261C}">
      <text>
        <r>
          <rPr>
            <b/>
            <sz val="9"/>
            <color indexed="81"/>
            <rFont val="Tahoma"/>
            <family val="2"/>
            <charset val="204"/>
          </rPr>
          <t xml:space="preserve"> Хвост::___________________________ &lt;подпись 300 значение&gt;</t>
        </r>
      </text>
    </comment>
    <comment ref="B45" authorId="2" shapeId="0" xr:uid="{25713B6E-577B-41C7-876B-28EFE9B9CA3A}">
      <text>
        <r>
          <rPr>
            <b/>
            <sz val="9"/>
            <color indexed="81"/>
            <rFont val="Tahoma"/>
            <family val="2"/>
            <charset val="204"/>
          </rPr>
          <t xml:space="preserve"> Хвост::___________________________ &lt;подпись 310 значение&gt;</t>
        </r>
      </text>
    </comment>
    <comment ref="B47" authorId="2" shapeId="0" xr:uid="{5117FBE2-BDD1-42EB-8034-B3258EABEE0D}">
      <text>
        <r>
          <rPr>
            <b/>
            <sz val="9"/>
            <color indexed="81"/>
            <rFont val="Tahoma"/>
            <family val="2"/>
            <charset val="204"/>
          </rPr>
          <t xml:space="preserve"> Хвост::&lt;Описание локальной сметы&gt;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5A0D7F45-510E-4D7C-B2BE-F03AF62E384A}">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68148A77-567C-407E-B975-63F94ED26BA9}">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7B030B62-CEC3-4596-BC6B-115096F97BC8}">
      <text>
        <r>
          <rPr>
            <sz val="8"/>
            <color indexed="81"/>
            <rFont val="Tahoma"/>
            <family val="2"/>
            <charset val="204"/>
          </rPr>
          <t xml:space="preserve"> Титул::&lt;подпись 240 значение&gt;</t>
        </r>
      </text>
    </comment>
    <comment ref="C13" authorId="1" shapeId="0" xr:uid="{4CFCAE64-E00B-440D-A365-809DC1B0C5DF}">
      <text>
        <r>
          <rPr>
            <b/>
            <sz val="8"/>
            <color indexed="81"/>
            <rFont val="Tahoma"/>
            <family val="2"/>
            <charset val="204"/>
          </rPr>
          <t xml:space="preserve"> Титул::&lt;подпись 230 значение&gt;</t>
        </r>
      </text>
    </comment>
    <comment ref="B15" authorId="2" shapeId="0" xr:uid="{BDC35A7A-6F57-4998-803C-593DF534F20F}">
      <text>
        <r>
          <rPr>
            <b/>
            <sz val="9"/>
            <color indexed="81"/>
            <rFont val="Tahoma"/>
            <family val="2"/>
            <charset val="204"/>
          </rPr>
          <t xml:space="preserve"> Титул::&lt;Итого по расчету&gt; &lt;Единица измерения стомости&gt;</t>
        </r>
      </text>
    </comment>
    <comment ref="E17" authorId="2" shapeId="0" xr:uid="{0AD1275B-1020-417B-8E8C-368AF820A2DB}">
      <text>
        <r>
          <rPr>
            <b/>
            <sz val="9"/>
            <color indexed="81"/>
            <rFont val="Tahoma"/>
            <family val="2"/>
            <charset val="204"/>
          </rPr>
          <t xml:space="preserve"> Титул::&lt;Единица измерения стомости&gt;</t>
        </r>
      </text>
    </comment>
    <comment ref="F17" authorId="2" shapeId="0" xr:uid="{A35DA97C-6040-4A9C-807C-BD0C08913962}">
      <text>
        <r>
          <rPr>
            <b/>
            <sz val="9"/>
            <color indexed="81"/>
            <rFont val="Tahoma"/>
            <family val="2"/>
            <charset val="204"/>
          </rPr>
          <t xml:space="preserve"> Титул::&lt;Единица измерения стомости&gt;</t>
        </r>
      </text>
    </comment>
    <comment ref="B18" authorId="0" shapeId="0" xr:uid="{F3ED9AF6-5B9E-4AF4-B3F8-F434DA4FB3AA}">
      <text>
        <r>
          <rPr>
            <sz val="8"/>
            <color indexed="81"/>
            <rFont val="Tahoma"/>
            <family val="2"/>
            <charset val="204"/>
          </rPr>
          <t xml:space="preserve"> ПИР::&lt;Номер позиции по смете&gt;</t>
        </r>
      </text>
    </comment>
    <comment ref="C18" authorId="0" shapeId="0" xr:uid="{F5F859BE-7810-49EC-A004-0F9042BE0F8B}">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9D891F2E-10D2-44C2-80AA-4FB33BDE4B6A}">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1D00EACC-DB28-4F53-B70D-E030517ABBDB}">
      <text>
        <r>
          <rPr>
            <sz val="8"/>
            <color indexed="81"/>
            <rFont val="Tahoma"/>
            <family val="2"/>
            <charset val="204"/>
          </rPr>
          <t xml:space="preserve"> ПИР::&lt;Расчет стомости&gt;</t>
        </r>
      </text>
    </comment>
    <comment ref="F18" authorId="1" shapeId="0" xr:uid="{F239BE02-5086-4AFA-863D-662E863BB974}">
      <text>
        <r>
          <rPr>
            <b/>
            <sz val="8"/>
            <color indexed="81"/>
            <rFont val="Tahoma"/>
            <family val="2"/>
            <charset val="204"/>
          </rPr>
          <t xml:space="preserve"> ПИР::&lt;Стоимость&gt;&lt;Стоимость КОС&gt;</t>
        </r>
      </text>
    </comment>
    <comment ref="B105" authorId="2" shapeId="0" xr:uid="{FEA1681F-86DB-4459-A12F-B0187864C6B1}">
      <text>
        <r>
          <rPr>
            <b/>
            <sz val="9"/>
            <color indexed="81"/>
            <rFont val="Tahoma"/>
            <family val="2"/>
            <charset val="204"/>
          </rPr>
          <t xml:space="preserve"> Хвост::______________ &lt;подпись 360 значение&gt;</t>
        </r>
      </text>
    </comment>
    <comment ref="B106" authorId="2" shapeId="0" xr:uid="{7D9168A0-C626-43AD-8828-44EFD8135BC8}">
      <text>
        <r>
          <rPr>
            <b/>
            <sz val="9"/>
            <color indexed="81"/>
            <rFont val="Tahoma"/>
            <family val="2"/>
            <charset val="204"/>
          </rPr>
          <t xml:space="preserve"> Хвост::___________________________ &lt;подпись 300 значение&gt;</t>
        </r>
      </text>
    </comment>
    <comment ref="B107" authorId="2" shapeId="0" xr:uid="{6D742B3B-DE8C-4AE6-A076-737D6C8EDBB6}">
      <text>
        <r>
          <rPr>
            <b/>
            <sz val="9"/>
            <color indexed="81"/>
            <rFont val="Tahoma"/>
            <family val="2"/>
            <charset val="204"/>
          </rPr>
          <t xml:space="preserve"> Хвост::___________________________ &lt;подпись 310 значение&gt;</t>
        </r>
      </text>
    </comment>
    <comment ref="B109" authorId="2" shapeId="0" xr:uid="{DE4D09C4-5301-4402-A700-0D205EE66A42}">
      <text>
        <r>
          <rPr>
            <b/>
            <sz val="9"/>
            <color indexed="81"/>
            <rFont val="Tahoma"/>
            <family val="2"/>
            <charset val="204"/>
          </rPr>
          <t xml:space="preserve"> Хвост::&lt;Описание локальной сметы&gt;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CDB25EE0-7B53-4717-B2DB-055ADDEF477C}">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73EF0775-A281-4803-99F7-2A4BFED721EA}">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0" shapeId="0" xr:uid="{2F3BF3B4-F095-4A61-BACE-1557451D181E}">
      <text>
        <r>
          <rPr>
            <sz val="8"/>
            <color indexed="81"/>
            <rFont val="Tahoma"/>
            <family val="2"/>
            <charset val="204"/>
          </rPr>
          <t xml:space="preserve"> Титул::&lt;подпись 240 значение&gt;</t>
        </r>
      </text>
    </comment>
    <comment ref="C12" authorId="1" shapeId="0" xr:uid="{34C2D2D4-42B2-4DC2-8750-A66F74026D2F}">
      <text>
        <r>
          <rPr>
            <b/>
            <sz val="8"/>
            <color indexed="81"/>
            <rFont val="Tahoma"/>
            <family val="2"/>
            <charset val="204"/>
          </rPr>
          <t xml:space="preserve"> Титул::&lt;подпись 230 значение&gt;</t>
        </r>
      </text>
    </comment>
    <comment ref="B14" authorId="2" shapeId="0" xr:uid="{2E8D15BC-08D6-402B-9B03-52379986978F}">
      <text>
        <r>
          <rPr>
            <b/>
            <sz val="9"/>
            <color indexed="81"/>
            <rFont val="Tahoma"/>
            <family val="2"/>
            <charset val="204"/>
          </rPr>
          <t xml:space="preserve"> Титул::&lt;Итого по расчету&gt; &lt;Единица измерения стомости&gt;</t>
        </r>
      </text>
    </comment>
    <comment ref="E16" authorId="2" shapeId="0" xr:uid="{075716E2-3244-47A3-9EB6-6E220C5ECC3F}">
      <text>
        <r>
          <rPr>
            <b/>
            <sz val="9"/>
            <color indexed="81"/>
            <rFont val="Tahoma"/>
            <family val="2"/>
            <charset val="204"/>
          </rPr>
          <t xml:space="preserve"> Титул::&lt;Единица измерения стомости&gt;</t>
        </r>
      </text>
    </comment>
    <comment ref="F16" authorId="2" shapeId="0" xr:uid="{2A74B337-234E-4AFB-A5BB-45A6693D9BB2}">
      <text>
        <r>
          <rPr>
            <b/>
            <sz val="9"/>
            <color indexed="81"/>
            <rFont val="Tahoma"/>
            <family val="2"/>
            <charset val="204"/>
          </rPr>
          <t xml:space="preserve"> Титул::&lt;Единица измерения стомости&gt;</t>
        </r>
      </text>
    </comment>
    <comment ref="B17" authorId="0" shapeId="0" xr:uid="{63037654-C43F-4547-8623-9FDB3BDD1CA0}">
      <text>
        <r>
          <rPr>
            <sz val="8"/>
            <color indexed="81"/>
            <rFont val="Tahoma"/>
            <family val="2"/>
            <charset val="204"/>
          </rPr>
          <t xml:space="preserve"> ПИР::&lt;Номер позиции по смете&gt;</t>
        </r>
      </text>
    </comment>
    <comment ref="C17" authorId="0" shapeId="0" xr:uid="{27EA776F-FF43-4FC8-B578-FA68FB6AA694}">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7" authorId="3" shapeId="0" xr:uid="{0BBD1565-1800-46FA-9BC0-FF620DFC54CD}">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7" authorId="0" shapeId="0" xr:uid="{C4F84FFA-650C-40B3-B8F7-2A042C3CB955}">
      <text>
        <r>
          <rPr>
            <sz val="8"/>
            <color indexed="81"/>
            <rFont val="Tahoma"/>
            <family val="2"/>
            <charset val="204"/>
          </rPr>
          <t xml:space="preserve"> ПИР::&lt;Расчет стомости&gt;</t>
        </r>
      </text>
    </comment>
    <comment ref="F17" authorId="1" shapeId="0" xr:uid="{56C17208-29B7-4E84-961D-5E76020BD453}">
      <text>
        <r>
          <rPr>
            <b/>
            <sz val="8"/>
            <color indexed="81"/>
            <rFont val="Tahoma"/>
            <family val="2"/>
            <charset val="204"/>
          </rPr>
          <t xml:space="preserve"> ПИР::&lt;Стоимость&gt;&lt;Стоимость КОС&gt;</t>
        </r>
      </text>
    </comment>
    <comment ref="B133" authorId="2" shapeId="0" xr:uid="{3081BDF7-3E55-4853-AB86-B0A456BE4E3C}">
      <text>
        <r>
          <rPr>
            <b/>
            <sz val="9"/>
            <color indexed="81"/>
            <rFont val="Tahoma"/>
            <family val="2"/>
            <charset val="204"/>
          </rPr>
          <t xml:space="preserve"> Хвост::______________ &lt;подпись 360 значение&gt;</t>
        </r>
      </text>
    </comment>
    <comment ref="B134" authorId="2" shapeId="0" xr:uid="{325958DF-0BA0-4A77-BFCB-78C15A2479E5}">
      <text>
        <r>
          <rPr>
            <b/>
            <sz val="9"/>
            <color indexed="81"/>
            <rFont val="Tahoma"/>
            <family val="2"/>
            <charset val="204"/>
          </rPr>
          <t xml:space="preserve"> Хвост::___________________________ &lt;подпись 300 значение&gt;</t>
        </r>
      </text>
    </comment>
    <comment ref="B135" authorId="2" shapeId="0" xr:uid="{AFB0B930-5F3D-43C7-83FC-05CF5FD9D7C5}">
      <text>
        <r>
          <rPr>
            <b/>
            <sz val="9"/>
            <color indexed="81"/>
            <rFont val="Tahoma"/>
            <family val="2"/>
            <charset val="204"/>
          </rPr>
          <t xml:space="preserve"> Хвост::___________________________ &lt;подпись 310 значение&gt;</t>
        </r>
      </text>
    </comment>
    <comment ref="B137" authorId="2" shapeId="0" xr:uid="{357B839C-E6EA-4299-8B3A-0F5CE63D5922}">
      <text>
        <r>
          <rPr>
            <b/>
            <sz val="9"/>
            <color indexed="81"/>
            <rFont val="Tahoma"/>
            <family val="2"/>
            <charset val="204"/>
          </rPr>
          <t xml:space="preserve"> Хвост::&lt;Описание локальной сметы&gt;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00000000-0006-0000-0000-000003000000}">
      <text>
        <r>
          <rPr>
            <sz val="8"/>
            <color indexed="81"/>
            <rFont val="Tahoma"/>
            <family val="2"/>
            <charset val="204"/>
          </rPr>
          <t xml:space="preserve"> Титул::&lt;подпись 240 значение&gt;</t>
        </r>
      </text>
    </comment>
    <comment ref="C13" authorId="1" shapeId="0" xr:uid="{00000000-0006-0000-0000-000004000000}">
      <text>
        <r>
          <rPr>
            <b/>
            <sz val="8"/>
            <color indexed="81"/>
            <rFont val="Tahoma"/>
            <family val="2"/>
            <charset val="204"/>
          </rPr>
          <t xml:space="preserve"> Титул::&lt;подпись 230 значение&gt;</t>
        </r>
      </text>
    </comment>
    <comment ref="B15"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7" authorId="2" shapeId="0" xr:uid="{00000000-0006-0000-0000-000006000000}">
      <text>
        <r>
          <rPr>
            <b/>
            <sz val="9"/>
            <color indexed="81"/>
            <rFont val="Tahoma"/>
            <family val="2"/>
            <charset val="204"/>
          </rPr>
          <t xml:space="preserve"> Титул::&lt;Единица измерения стомости&gt;</t>
        </r>
      </text>
    </comment>
    <comment ref="F17" authorId="2" shapeId="0" xr:uid="{00000000-0006-0000-0000-000007000000}">
      <text>
        <r>
          <rPr>
            <b/>
            <sz val="9"/>
            <color indexed="81"/>
            <rFont val="Tahoma"/>
            <family val="2"/>
            <charset val="204"/>
          </rPr>
          <t xml:space="preserve"> Титул::&lt;Единица измерения стомости&gt;</t>
        </r>
      </text>
    </comment>
    <comment ref="B18" authorId="0" shapeId="0" xr:uid="{00000000-0006-0000-0000-000008000000}">
      <text>
        <r>
          <rPr>
            <sz val="8"/>
            <color indexed="81"/>
            <rFont val="Tahoma"/>
            <family val="2"/>
            <charset val="204"/>
          </rPr>
          <t xml:space="preserve"> ПИР::&lt;Номер позиции по смете&gt;</t>
        </r>
      </text>
    </comment>
    <comment ref="C18"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00000000-0006-0000-0000-00000B000000}">
      <text>
        <r>
          <rPr>
            <sz val="8"/>
            <color indexed="81"/>
            <rFont val="Tahoma"/>
            <family val="2"/>
            <charset val="204"/>
          </rPr>
          <t xml:space="preserve"> ПИР::&lt;Расчет стомости&gt;</t>
        </r>
      </text>
    </comment>
    <comment ref="F18" authorId="1" shapeId="0" xr:uid="{00000000-0006-0000-0000-00000C000000}">
      <text>
        <r>
          <rPr>
            <b/>
            <sz val="8"/>
            <color indexed="81"/>
            <rFont val="Tahoma"/>
            <family val="2"/>
            <charset val="204"/>
          </rPr>
          <t xml:space="preserve"> ПИР::&lt;Стоимость&gt;&lt;Стоимость КОС&gt;</t>
        </r>
      </text>
    </comment>
    <comment ref="B95" authorId="2" shapeId="0" xr:uid="{00000000-0006-0000-0000-00000F000000}">
      <text>
        <r>
          <rPr>
            <b/>
            <sz val="9"/>
            <color indexed="81"/>
            <rFont val="Tahoma"/>
            <family val="2"/>
            <charset val="204"/>
          </rPr>
          <t xml:space="preserve"> Хвост::___________________________ &lt;подпись 300 значение&gt;</t>
        </r>
      </text>
    </comment>
    <comment ref="B96" authorId="2" shapeId="0" xr:uid="{00000000-0006-0000-0000-000010000000}">
      <text>
        <r>
          <rPr>
            <b/>
            <sz val="9"/>
            <color indexed="81"/>
            <rFont val="Tahoma"/>
            <family val="2"/>
            <charset val="204"/>
          </rPr>
          <t xml:space="preserve"> Хвост::___________________________ &lt;подпись 310 значение&gt;</t>
        </r>
      </text>
    </comment>
    <comment ref="B98"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6"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0" shapeId="0" xr:uid="{00000000-0006-0000-0000-000003000000}">
      <text>
        <r>
          <rPr>
            <sz val="8"/>
            <color indexed="81"/>
            <rFont val="Tahoma"/>
            <family val="2"/>
            <charset val="204"/>
          </rPr>
          <t xml:space="preserve"> Титул::&lt;подпись 240 значение&gt;</t>
        </r>
      </text>
    </comment>
    <comment ref="C12" authorId="1" shapeId="0" xr:uid="{00000000-0006-0000-0000-000004000000}">
      <text>
        <r>
          <rPr>
            <b/>
            <sz val="8"/>
            <color indexed="81"/>
            <rFont val="Tahoma"/>
            <family val="2"/>
            <charset val="204"/>
          </rPr>
          <t xml:space="preserve"> Титул::&lt;подпись 230 значение&gt;</t>
        </r>
      </text>
    </comment>
    <comment ref="B14"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6" authorId="2" shapeId="0" xr:uid="{00000000-0006-0000-0000-000006000000}">
      <text>
        <r>
          <rPr>
            <b/>
            <sz val="9"/>
            <color indexed="81"/>
            <rFont val="Tahoma"/>
            <family val="2"/>
            <charset val="204"/>
          </rPr>
          <t xml:space="preserve"> Титул::&lt;Единица измерения стомости&gt;</t>
        </r>
      </text>
    </comment>
    <comment ref="F16" authorId="2" shapeId="0" xr:uid="{00000000-0006-0000-0000-000007000000}">
      <text>
        <r>
          <rPr>
            <b/>
            <sz val="9"/>
            <color indexed="81"/>
            <rFont val="Tahoma"/>
            <family val="2"/>
            <charset val="204"/>
          </rPr>
          <t xml:space="preserve"> Титул::&lt;Единица измерения стомости&gt;</t>
        </r>
      </text>
    </comment>
    <comment ref="B17" authorId="0" shapeId="0" xr:uid="{00000000-0006-0000-0000-000008000000}">
      <text>
        <r>
          <rPr>
            <sz val="8"/>
            <color indexed="81"/>
            <rFont val="Tahoma"/>
            <family val="2"/>
            <charset val="204"/>
          </rPr>
          <t xml:space="preserve"> ПИР::&lt;Номер позиции по смете&gt;</t>
        </r>
      </text>
    </comment>
    <comment ref="C17"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7"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7" authorId="0" shapeId="0" xr:uid="{00000000-0006-0000-0000-00000B000000}">
      <text>
        <r>
          <rPr>
            <sz val="8"/>
            <color indexed="81"/>
            <rFont val="Tahoma"/>
            <family val="2"/>
            <charset val="204"/>
          </rPr>
          <t xml:space="preserve"> ПИР::&lt;Расчет стомости&gt;</t>
        </r>
      </text>
    </comment>
    <comment ref="F17" authorId="1" shapeId="0" xr:uid="{00000000-0006-0000-0000-00000C000000}">
      <text>
        <r>
          <rPr>
            <b/>
            <sz val="8"/>
            <color indexed="81"/>
            <rFont val="Tahoma"/>
            <family val="2"/>
            <charset val="204"/>
          </rPr>
          <t xml:space="preserve"> ПИР::&lt;Стоимость&gt;&lt;Стоимость КОС&gt;</t>
        </r>
      </text>
    </comment>
    <comment ref="B27" authorId="2" shapeId="0" xr:uid="{00000000-0006-0000-0000-00000F000000}">
      <text>
        <r>
          <rPr>
            <b/>
            <sz val="9"/>
            <color indexed="81"/>
            <rFont val="Tahoma"/>
            <family val="2"/>
            <charset val="204"/>
          </rPr>
          <t xml:space="preserve"> Хвост::___________________________ &lt;подпись 300 значение&gt;</t>
        </r>
      </text>
    </comment>
    <comment ref="B28" authorId="2" shapeId="0" xr:uid="{00000000-0006-0000-0000-000010000000}">
      <text>
        <r>
          <rPr>
            <b/>
            <sz val="9"/>
            <color indexed="81"/>
            <rFont val="Tahoma"/>
            <family val="2"/>
            <charset val="204"/>
          </rPr>
          <t xml:space="preserve"> Хвост::___________________________ &lt;подпись 310 значение&gt;</t>
        </r>
      </text>
    </comment>
    <comment ref="B30"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6"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0" shapeId="0" xr:uid="{00000000-0006-0000-0000-000003000000}">
      <text>
        <r>
          <rPr>
            <sz val="8"/>
            <color indexed="81"/>
            <rFont val="Tahoma"/>
            <family val="2"/>
            <charset val="204"/>
          </rPr>
          <t xml:space="preserve"> Титул::&lt;подпись 240 значение&gt;</t>
        </r>
      </text>
    </comment>
    <comment ref="C12" authorId="1" shapeId="0" xr:uid="{00000000-0006-0000-0000-000004000000}">
      <text>
        <r>
          <rPr>
            <b/>
            <sz val="8"/>
            <color indexed="81"/>
            <rFont val="Tahoma"/>
            <family val="2"/>
            <charset val="204"/>
          </rPr>
          <t xml:space="preserve"> Титул::&lt;подпись 230 значение&gt;</t>
        </r>
      </text>
    </comment>
    <comment ref="B14"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6" authorId="2" shapeId="0" xr:uid="{00000000-0006-0000-0000-000006000000}">
      <text>
        <r>
          <rPr>
            <b/>
            <sz val="9"/>
            <color indexed="81"/>
            <rFont val="Tahoma"/>
            <family val="2"/>
            <charset val="204"/>
          </rPr>
          <t xml:space="preserve"> Титул::&lt;Единица измерения стомости&gt;</t>
        </r>
      </text>
    </comment>
    <comment ref="F16" authorId="2" shapeId="0" xr:uid="{00000000-0006-0000-0000-000007000000}">
      <text>
        <r>
          <rPr>
            <b/>
            <sz val="9"/>
            <color indexed="81"/>
            <rFont val="Tahoma"/>
            <family val="2"/>
            <charset val="204"/>
          </rPr>
          <t xml:space="preserve"> Титул::&lt;Единица измерения стомости&gt;</t>
        </r>
      </text>
    </comment>
    <comment ref="B17" authorId="0" shapeId="0" xr:uid="{00000000-0006-0000-0000-000008000000}">
      <text>
        <r>
          <rPr>
            <sz val="8"/>
            <color indexed="81"/>
            <rFont val="Tahoma"/>
            <family val="2"/>
            <charset val="204"/>
          </rPr>
          <t xml:space="preserve"> ПИР::&lt;Номер позиции по смете&gt;</t>
        </r>
      </text>
    </comment>
    <comment ref="C17"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7"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7" authorId="0" shapeId="0" xr:uid="{00000000-0006-0000-0000-00000B000000}">
      <text>
        <r>
          <rPr>
            <sz val="8"/>
            <color indexed="81"/>
            <rFont val="Tahoma"/>
            <family val="2"/>
            <charset val="204"/>
          </rPr>
          <t xml:space="preserve"> ПИР::&lt;Расчет стомости&gt;</t>
        </r>
      </text>
    </comment>
    <comment ref="F17" authorId="1" shapeId="0" xr:uid="{00000000-0006-0000-0000-00000C000000}">
      <text>
        <r>
          <rPr>
            <b/>
            <sz val="8"/>
            <color indexed="81"/>
            <rFont val="Tahoma"/>
            <family val="2"/>
            <charset val="204"/>
          </rPr>
          <t xml:space="preserve"> ПИР::&lt;Стоимость&gt;&lt;Стоимость КОС&gt;</t>
        </r>
      </text>
    </comment>
    <comment ref="B25" authorId="2" shapeId="0" xr:uid="{00000000-0006-0000-0000-00000F000000}">
      <text>
        <r>
          <rPr>
            <b/>
            <sz val="9"/>
            <color indexed="81"/>
            <rFont val="Tahoma"/>
            <family val="2"/>
            <charset val="204"/>
          </rPr>
          <t xml:space="preserve"> Хвост::___________________________ &lt;подпись 300 значение&gt;</t>
        </r>
      </text>
    </comment>
    <comment ref="B26" authorId="2" shapeId="0" xr:uid="{00000000-0006-0000-0000-000010000000}">
      <text>
        <r>
          <rPr>
            <b/>
            <sz val="9"/>
            <color indexed="81"/>
            <rFont val="Tahoma"/>
            <family val="2"/>
            <charset val="204"/>
          </rPr>
          <t xml:space="preserve"> Хвост::___________________________ &lt;подпись 310 значение&gt;</t>
        </r>
      </text>
    </comment>
    <comment ref="B28"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1" shapeId="0" xr:uid="{00000000-0006-0000-0000-000004000000}">
      <text>
        <r>
          <rPr>
            <b/>
            <sz val="8"/>
            <color indexed="81"/>
            <rFont val="Tahoma"/>
            <family val="2"/>
            <charset val="204"/>
          </rPr>
          <t xml:space="preserve"> Титул::&lt;подпись 230 значение&gt;</t>
        </r>
      </text>
    </comment>
    <comment ref="B12"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4" authorId="2" shapeId="0" xr:uid="{00000000-0006-0000-0000-000006000000}">
      <text>
        <r>
          <rPr>
            <b/>
            <sz val="9"/>
            <color indexed="81"/>
            <rFont val="Tahoma"/>
            <family val="2"/>
            <charset val="204"/>
          </rPr>
          <t xml:space="preserve"> Титул::&lt;Единица измерения стомости&gt;</t>
        </r>
      </text>
    </comment>
    <comment ref="F14" authorId="2" shapeId="0" xr:uid="{00000000-0006-0000-0000-000007000000}">
      <text>
        <r>
          <rPr>
            <b/>
            <sz val="9"/>
            <color indexed="81"/>
            <rFont val="Tahoma"/>
            <family val="2"/>
            <charset val="204"/>
          </rPr>
          <t xml:space="preserve"> Титул::&lt;Единица измерения стомости&gt;</t>
        </r>
      </text>
    </comment>
    <comment ref="B15" authorId="0" shapeId="0" xr:uid="{00000000-0006-0000-0000-000008000000}">
      <text>
        <r>
          <rPr>
            <sz val="8"/>
            <color indexed="81"/>
            <rFont val="Tahoma"/>
            <family val="2"/>
            <charset val="204"/>
          </rPr>
          <t xml:space="preserve"> ПИР::&lt;Номер позиции по смете&gt;</t>
        </r>
      </text>
    </comment>
    <comment ref="C15"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5"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5" authorId="0" shapeId="0" xr:uid="{00000000-0006-0000-0000-00000B000000}">
      <text>
        <r>
          <rPr>
            <sz val="8"/>
            <color indexed="81"/>
            <rFont val="Tahoma"/>
            <family val="2"/>
            <charset val="204"/>
          </rPr>
          <t xml:space="preserve"> ПИР::&lt;Расчет стомости&gt;</t>
        </r>
      </text>
    </comment>
    <comment ref="F15" authorId="1" shapeId="0" xr:uid="{00000000-0006-0000-0000-00000C000000}">
      <text>
        <r>
          <rPr>
            <b/>
            <sz val="8"/>
            <color indexed="81"/>
            <rFont val="Tahoma"/>
            <family val="2"/>
            <charset val="204"/>
          </rPr>
          <t xml:space="preserve"> ПИР::&lt;Стоимость&gt;&lt;Стоимость КОС&gt;</t>
        </r>
      </text>
    </comment>
    <comment ref="B24" authorId="2" shapeId="0" xr:uid="{00000000-0006-0000-0000-00000F000000}">
      <text>
        <r>
          <rPr>
            <b/>
            <sz val="9"/>
            <color indexed="81"/>
            <rFont val="Tahoma"/>
            <family val="2"/>
            <charset val="204"/>
          </rPr>
          <t xml:space="preserve"> Хвост::___________________________ &lt;подпись 300 значение&gt;</t>
        </r>
      </text>
    </comment>
    <comment ref="B25" authorId="2" shapeId="0" xr:uid="{00000000-0006-0000-0000-000010000000}">
      <text>
        <r>
          <rPr>
            <b/>
            <sz val="9"/>
            <color indexed="81"/>
            <rFont val="Tahoma"/>
            <family val="2"/>
            <charset val="204"/>
          </rPr>
          <t xml:space="preserve"> Хвост::___________________________ &lt;подпись 310 значение&gt;</t>
        </r>
      </text>
    </comment>
    <comment ref="B27"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6"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9" authorId="1" shapeId="0" xr:uid="{00000000-0006-0000-0000-000004000000}">
      <text>
        <r>
          <rPr>
            <b/>
            <sz val="8"/>
            <color indexed="81"/>
            <rFont val="Tahoma"/>
            <family val="2"/>
            <charset val="204"/>
          </rPr>
          <t xml:space="preserve"> Титул::&lt;подпись 230 значение&gt;</t>
        </r>
      </text>
    </comment>
    <comment ref="B11"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3" authorId="2" shapeId="0" xr:uid="{00000000-0006-0000-0000-000006000000}">
      <text>
        <r>
          <rPr>
            <b/>
            <sz val="9"/>
            <color indexed="81"/>
            <rFont val="Tahoma"/>
            <family val="2"/>
            <charset val="204"/>
          </rPr>
          <t xml:space="preserve"> Титул::&lt;Единица измерения стомости&gt;</t>
        </r>
      </text>
    </comment>
    <comment ref="F13" authorId="2" shapeId="0" xr:uid="{00000000-0006-0000-0000-000007000000}">
      <text>
        <r>
          <rPr>
            <b/>
            <sz val="9"/>
            <color indexed="81"/>
            <rFont val="Tahoma"/>
            <family val="2"/>
            <charset val="204"/>
          </rPr>
          <t xml:space="preserve"> Титул::&lt;Единица измерения стомости&gt;</t>
        </r>
      </text>
    </comment>
    <comment ref="B14" authorId="0" shapeId="0" xr:uid="{00000000-0006-0000-0000-000008000000}">
      <text>
        <r>
          <rPr>
            <sz val="8"/>
            <color indexed="81"/>
            <rFont val="Tahoma"/>
            <family val="2"/>
            <charset val="204"/>
          </rPr>
          <t xml:space="preserve"> ПИР::&lt;Номер позиции по смете&gt;</t>
        </r>
      </text>
    </comment>
    <comment ref="C14"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4"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4" authorId="0" shapeId="0" xr:uid="{00000000-0006-0000-0000-00000B000000}">
      <text>
        <r>
          <rPr>
            <sz val="8"/>
            <color indexed="81"/>
            <rFont val="Tahoma"/>
            <family val="2"/>
            <charset val="204"/>
          </rPr>
          <t xml:space="preserve"> ПИР::&lt;Расчет стомости&gt;</t>
        </r>
      </text>
    </comment>
    <comment ref="F14" authorId="1" shapeId="0" xr:uid="{00000000-0006-0000-0000-00000C000000}">
      <text>
        <r>
          <rPr>
            <b/>
            <sz val="8"/>
            <color indexed="81"/>
            <rFont val="Tahoma"/>
            <family val="2"/>
            <charset val="204"/>
          </rPr>
          <t xml:space="preserve"> ПИР::&lt;Стоимость&gt;&lt;Стоимость КОС&gt;</t>
        </r>
      </text>
    </comment>
    <comment ref="B32" authorId="2" shapeId="0" xr:uid="{00000000-0006-0000-0000-00000F000000}">
      <text>
        <r>
          <rPr>
            <b/>
            <sz val="9"/>
            <color indexed="81"/>
            <rFont val="Tahoma"/>
            <family val="2"/>
            <charset val="204"/>
          </rPr>
          <t xml:space="preserve"> Хвост::___________________________ &lt;подпись 300 значение&gt;</t>
        </r>
      </text>
    </comment>
    <comment ref="B33" authorId="2" shapeId="0" xr:uid="{00000000-0006-0000-0000-000010000000}">
      <text>
        <r>
          <rPr>
            <b/>
            <sz val="9"/>
            <color indexed="81"/>
            <rFont val="Tahoma"/>
            <family val="2"/>
            <charset val="204"/>
          </rPr>
          <t xml:space="preserve"> Хвост::___________________________ &lt;подпись 310 значение&gt;</t>
        </r>
      </text>
    </comment>
    <comment ref="B35"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1" shapeId="0" xr:uid="{00000000-0006-0000-0000-000004000000}">
      <text>
        <r>
          <rPr>
            <b/>
            <sz val="8"/>
            <color indexed="81"/>
            <rFont val="Tahoma"/>
            <family val="2"/>
            <charset val="204"/>
          </rPr>
          <t xml:space="preserve"> Титул::&lt;подпись 230 значение&gt;</t>
        </r>
      </text>
    </comment>
    <comment ref="B12"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4" authorId="2" shapeId="0" xr:uid="{00000000-0006-0000-0000-000006000000}">
      <text>
        <r>
          <rPr>
            <b/>
            <sz val="9"/>
            <color indexed="81"/>
            <rFont val="Tahoma"/>
            <family val="2"/>
            <charset val="204"/>
          </rPr>
          <t xml:space="preserve"> Титул::&lt;Единица измерения стомости&gt;</t>
        </r>
      </text>
    </comment>
    <comment ref="F14" authorId="2" shapeId="0" xr:uid="{00000000-0006-0000-0000-000007000000}">
      <text>
        <r>
          <rPr>
            <b/>
            <sz val="9"/>
            <color indexed="81"/>
            <rFont val="Tahoma"/>
            <family val="2"/>
            <charset val="204"/>
          </rPr>
          <t xml:space="preserve"> Титул::&lt;Единица измерения стомости&gt;</t>
        </r>
      </text>
    </comment>
    <comment ref="B15" authorId="0" shapeId="0" xr:uid="{00000000-0006-0000-0000-000008000000}">
      <text>
        <r>
          <rPr>
            <sz val="8"/>
            <color indexed="81"/>
            <rFont val="Tahoma"/>
            <family val="2"/>
            <charset val="204"/>
          </rPr>
          <t xml:space="preserve"> ПИР::&lt;Номер позиции по смете&gt;</t>
        </r>
      </text>
    </comment>
    <comment ref="C15"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5"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5" authorId="0" shapeId="0" xr:uid="{00000000-0006-0000-0000-00000B000000}">
      <text>
        <r>
          <rPr>
            <sz val="8"/>
            <color indexed="81"/>
            <rFont val="Tahoma"/>
            <family val="2"/>
            <charset val="204"/>
          </rPr>
          <t xml:space="preserve"> ПИР::&lt;Расчет стомости&gt;</t>
        </r>
      </text>
    </comment>
    <comment ref="F15" authorId="1" shapeId="0" xr:uid="{00000000-0006-0000-0000-00000C000000}">
      <text>
        <r>
          <rPr>
            <b/>
            <sz val="8"/>
            <color indexed="81"/>
            <rFont val="Tahoma"/>
            <family val="2"/>
            <charset val="204"/>
          </rPr>
          <t xml:space="preserve"> ПИР::&lt;Стоимость&gt;&lt;Стоимость КОС&gt;</t>
        </r>
      </text>
    </comment>
    <comment ref="B25" authorId="2" shapeId="0" xr:uid="{00000000-0006-0000-0000-00000F000000}">
      <text>
        <r>
          <rPr>
            <b/>
            <sz val="9"/>
            <color indexed="81"/>
            <rFont val="Tahoma"/>
            <family val="2"/>
            <charset val="204"/>
          </rPr>
          <t xml:space="preserve"> Хвост::___________________________ &lt;подпись 300 значение&gt;</t>
        </r>
      </text>
    </comment>
    <comment ref="B26" authorId="2" shapeId="0" xr:uid="{00000000-0006-0000-0000-000010000000}">
      <text>
        <r>
          <rPr>
            <b/>
            <sz val="9"/>
            <color indexed="81"/>
            <rFont val="Tahoma"/>
            <family val="2"/>
            <charset val="204"/>
          </rPr>
          <t xml:space="preserve"> Хвост::___________________________ &lt;подпись 310 значение&gt;</t>
        </r>
      </text>
    </comment>
    <comment ref="B28"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6"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1" shapeId="0" xr:uid="{00000000-0006-0000-0000-000004000000}">
      <text>
        <r>
          <rPr>
            <b/>
            <sz val="8"/>
            <color indexed="81"/>
            <rFont val="Tahoma"/>
            <family val="2"/>
            <charset val="204"/>
          </rPr>
          <t xml:space="preserve"> Титул::&lt;подпись 230 значение&gt;</t>
        </r>
      </text>
    </comment>
    <comment ref="B12"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4" authorId="2" shapeId="0" xr:uid="{00000000-0006-0000-0000-000006000000}">
      <text>
        <r>
          <rPr>
            <b/>
            <sz val="9"/>
            <color indexed="81"/>
            <rFont val="Tahoma"/>
            <family val="2"/>
            <charset val="204"/>
          </rPr>
          <t xml:space="preserve"> Титул::&lt;Единица измерения стомости&gt;</t>
        </r>
      </text>
    </comment>
    <comment ref="F14" authorId="2" shapeId="0" xr:uid="{00000000-0006-0000-0000-000007000000}">
      <text>
        <r>
          <rPr>
            <b/>
            <sz val="9"/>
            <color indexed="81"/>
            <rFont val="Tahoma"/>
            <family val="2"/>
            <charset val="204"/>
          </rPr>
          <t xml:space="preserve"> Титул::&lt;Единица измерения стомости&gt;</t>
        </r>
      </text>
    </comment>
    <comment ref="B15" authorId="0" shapeId="0" xr:uid="{00000000-0006-0000-0000-000008000000}">
      <text>
        <r>
          <rPr>
            <sz val="8"/>
            <color indexed="81"/>
            <rFont val="Tahoma"/>
            <family val="2"/>
            <charset val="204"/>
          </rPr>
          <t xml:space="preserve"> ПИР::&lt;Номер позиции по смете&gt;</t>
        </r>
      </text>
    </comment>
    <comment ref="C15"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5"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5" authorId="0" shapeId="0" xr:uid="{00000000-0006-0000-0000-00000B000000}">
      <text>
        <r>
          <rPr>
            <sz val="8"/>
            <color indexed="81"/>
            <rFont val="Tahoma"/>
            <family val="2"/>
            <charset val="204"/>
          </rPr>
          <t xml:space="preserve"> ПИР::&lt;Расчет стомости&gt;</t>
        </r>
      </text>
    </comment>
    <comment ref="F15" authorId="1" shapeId="0" xr:uid="{00000000-0006-0000-0000-00000C000000}">
      <text>
        <r>
          <rPr>
            <b/>
            <sz val="8"/>
            <color indexed="81"/>
            <rFont val="Tahoma"/>
            <family val="2"/>
            <charset val="204"/>
          </rPr>
          <t xml:space="preserve"> ПИР::&lt;Стоимость&gt;&lt;Стоимость КОС&gt;</t>
        </r>
      </text>
    </comment>
    <comment ref="B34" authorId="2" shapeId="0" xr:uid="{00000000-0006-0000-0000-00000F000000}">
      <text>
        <r>
          <rPr>
            <b/>
            <sz val="9"/>
            <color indexed="81"/>
            <rFont val="Tahoma"/>
            <family val="2"/>
            <charset val="204"/>
          </rPr>
          <t xml:space="preserve"> Хвост::___________________________ &lt;подпись 300 значение&gt;</t>
        </r>
      </text>
    </comment>
    <comment ref="B35" authorId="2" shapeId="0" xr:uid="{00000000-0006-0000-0000-000010000000}">
      <text>
        <r>
          <rPr>
            <b/>
            <sz val="9"/>
            <color indexed="81"/>
            <rFont val="Tahoma"/>
            <family val="2"/>
            <charset val="204"/>
          </rPr>
          <t xml:space="preserve"> Хвост::___________________________ &lt;подпись 310 значение&gt;</t>
        </r>
      </text>
    </comment>
    <comment ref="B37"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00000000-0006-0000-0000-000001000000}">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00000000-0006-0000-0000-000002000000}">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1" authorId="0" shapeId="0" xr:uid="{00000000-0006-0000-0000-000003000000}">
      <text>
        <r>
          <rPr>
            <sz val="8"/>
            <color indexed="81"/>
            <rFont val="Tahoma"/>
            <family val="2"/>
            <charset val="204"/>
          </rPr>
          <t xml:space="preserve"> Титул::&lt;подпись 240 значение&gt;</t>
        </r>
      </text>
    </comment>
    <comment ref="C13" authorId="1" shapeId="0" xr:uid="{00000000-0006-0000-0000-000004000000}">
      <text>
        <r>
          <rPr>
            <b/>
            <sz val="8"/>
            <color indexed="81"/>
            <rFont val="Tahoma"/>
            <family val="2"/>
            <charset val="204"/>
          </rPr>
          <t xml:space="preserve"> Титул::&lt;подпись 230 значение&gt;</t>
        </r>
      </text>
    </comment>
    <comment ref="B15" authorId="2" shapeId="0" xr:uid="{00000000-0006-0000-0000-000005000000}">
      <text>
        <r>
          <rPr>
            <b/>
            <sz val="9"/>
            <color indexed="81"/>
            <rFont val="Tahoma"/>
            <family val="2"/>
            <charset val="204"/>
          </rPr>
          <t xml:space="preserve"> Титул::&lt;Итого по расчету&gt; &lt;Единица измерения стомости&gt;</t>
        </r>
      </text>
    </comment>
    <comment ref="E17" authorId="2" shapeId="0" xr:uid="{00000000-0006-0000-0000-000006000000}">
      <text>
        <r>
          <rPr>
            <b/>
            <sz val="9"/>
            <color indexed="81"/>
            <rFont val="Tahoma"/>
            <family val="2"/>
            <charset val="204"/>
          </rPr>
          <t xml:space="preserve"> Титул::&lt;Единица измерения стомости&gt;</t>
        </r>
      </text>
    </comment>
    <comment ref="F17" authorId="2" shapeId="0" xr:uid="{00000000-0006-0000-0000-000007000000}">
      <text>
        <r>
          <rPr>
            <b/>
            <sz val="9"/>
            <color indexed="81"/>
            <rFont val="Tahoma"/>
            <family val="2"/>
            <charset val="204"/>
          </rPr>
          <t xml:space="preserve"> Титул::&lt;Единица измерения стомости&gt;</t>
        </r>
      </text>
    </comment>
    <comment ref="B18" authorId="0" shapeId="0" xr:uid="{00000000-0006-0000-0000-000008000000}">
      <text>
        <r>
          <rPr>
            <sz val="8"/>
            <color indexed="81"/>
            <rFont val="Tahoma"/>
            <family val="2"/>
            <charset val="204"/>
          </rPr>
          <t xml:space="preserve"> ПИР::&lt;Номер позиции по смете&gt;</t>
        </r>
      </text>
    </comment>
    <comment ref="C18" authorId="0" shapeId="0" xr:uid="{00000000-0006-0000-0000-000009000000}">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8" authorId="3" shapeId="0" xr:uid="{00000000-0006-0000-0000-00000A000000}">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8" authorId="0" shapeId="0" xr:uid="{00000000-0006-0000-0000-00000B000000}">
      <text>
        <r>
          <rPr>
            <sz val="8"/>
            <color indexed="81"/>
            <rFont val="Tahoma"/>
            <family val="2"/>
            <charset val="204"/>
          </rPr>
          <t xml:space="preserve"> ПИР::&lt;Расчет стомости&gt;</t>
        </r>
      </text>
    </comment>
    <comment ref="F18" authorId="1" shapeId="0" xr:uid="{00000000-0006-0000-0000-00000C000000}">
      <text>
        <r>
          <rPr>
            <b/>
            <sz val="8"/>
            <color indexed="81"/>
            <rFont val="Tahoma"/>
            <family val="2"/>
            <charset val="204"/>
          </rPr>
          <t xml:space="preserve"> ПИР::&lt;Стоимость&gt;&lt;Стоимость КОС&gt;</t>
        </r>
      </text>
    </comment>
    <comment ref="B48" authorId="2" shapeId="0" xr:uid="{00000000-0006-0000-0000-00000D000000}">
      <text>
        <r>
          <rPr>
            <b/>
            <sz val="9"/>
            <color indexed="81"/>
            <rFont val="Tahoma"/>
            <family val="2"/>
            <charset val="204"/>
          </rPr>
          <t xml:space="preserve"> Хвост::______________ &lt;подпись 360 значение&gt;</t>
        </r>
      </text>
    </comment>
    <comment ref="B49" authorId="2" shapeId="0" xr:uid="{00000000-0006-0000-0000-00000F000000}">
      <text>
        <r>
          <rPr>
            <b/>
            <sz val="9"/>
            <color indexed="81"/>
            <rFont val="Tahoma"/>
            <family val="2"/>
            <charset val="204"/>
          </rPr>
          <t xml:space="preserve"> Хвост::___________________________ &lt;подпись 300 значение&gt;</t>
        </r>
      </text>
    </comment>
    <comment ref="B50" authorId="2" shapeId="0" xr:uid="{00000000-0006-0000-0000-000010000000}">
      <text>
        <r>
          <rPr>
            <b/>
            <sz val="9"/>
            <color indexed="81"/>
            <rFont val="Tahoma"/>
            <family val="2"/>
            <charset val="204"/>
          </rPr>
          <t xml:space="preserve"> Хвост::___________________________ &lt;подпись 310 значение&gt;</t>
        </r>
      </text>
    </comment>
    <comment ref="B52" authorId="2" shapeId="0" xr:uid="{00000000-0006-0000-0000-000011000000}">
      <text>
        <r>
          <rPr>
            <b/>
            <sz val="9"/>
            <color indexed="81"/>
            <rFont val="Tahoma"/>
            <family val="2"/>
            <charset val="204"/>
          </rPr>
          <t xml:space="preserve"> Хвост::&lt;Описание локальной сметы&gt;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Сергей</author>
    <author>Alex</author>
    <author>Алексей</author>
    <author>Alex Sosedko</author>
  </authors>
  <commentList>
    <comment ref="B4" authorId="0" shapeId="0" xr:uid="{BEABFD27-2567-4EDD-B0FB-3A99D96C6836}">
      <text>
        <r>
          <rPr>
            <sz val="8"/>
            <color indexed="81"/>
            <rFont val="Tahoma"/>
            <family val="2"/>
            <charset val="204"/>
          </rPr>
          <t xml:space="preserve"> Титул::&lt;Индекс/ЛН локальной сметы&gt;   &lt;Регистрационный номер локальной сметы&gt;</t>
        </r>
      </text>
    </comment>
    <comment ref="B7" authorId="0" shapeId="0" xr:uid="{C623B977-3D9A-4182-82CC-C41A9C89DA0E}">
      <text>
        <r>
          <rPr>
            <sz val="8"/>
            <color indexed="81"/>
            <rFont val="Tahoma"/>
            <family val="2"/>
            <charset val="204"/>
          </rPr>
          <t xml:space="preserve"> Титул::&lt;Наименование стройки&gt;, &lt;Наименование объекта&gt;, &lt;Наименование локальной сметы&gt;, &lt;Наименование очереди&gt;</t>
        </r>
      </text>
    </comment>
    <comment ref="C10" authorId="0" shapeId="0" xr:uid="{54D39CEF-B410-4071-825D-E272B1943067}">
      <text>
        <r>
          <rPr>
            <sz val="8"/>
            <color indexed="81"/>
            <rFont val="Tahoma"/>
            <family val="2"/>
            <charset val="204"/>
          </rPr>
          <t xml:space="preserve"> Титул::&lt;подпись 240 значение&gt;</t>
        </r>
      </text>
    </comment>
    <comment ref="C12" authorId="1" shapeId="0" xr:uid="{9C430C49-B72E-4A43-B97C-DC4319BCAC31}">
      <text>
        <r>
          <rPr>
            <b/>
            <sz val="8"/>
            <color indexed="81"/>
            <rFont val="Tahoma"/>
            <family val="2"/>
            <charset val="204"/>
          </rPr>
          <t xml:space="preserve"> Титул::&lt;подпись 230 значение&gt;</t>
        </r>
      </text>
    </comment>
    <comment ref="B14" authorId="2" shapeId="0" xr:uid="{7A8023C3-9BCC-4229-8368-F0FA482C446A}">
      <text>
        <r>
          <rPr>
            <b/>
            <sz val="9"/>
            <color indexed="81"/>
            <rFont val="Tahoma"/>
            <family val="2"/>
            <charset val="204"/>
          </rPr>
          <t xml:space="preserve"> Титул::&lt;Итого по расчету&gt; &lt;Единица измерения стомости&gt;</t>
        </r>
      </text>
    </comment>
    <comment ref="E16" authorId="2" shapeId="0" xr:uid="{02BF04B2-DA10-4DFE-AB22-7C5542785B00}">
      <text>
        <r>
          <rPr>
            <b/>
            <sz val="9"/>
            <color indexed="81"/>
            <rFont val="Tahoma"/>
            <family val="2"/>
            <charset val="204"/>
          </rPr>
          <t xml:space="preserve"> Титул::&lt;Единица измерения стомости&gt;</t>
        </r>
      </text>
    </comment>
    <comment ref="F16" authorId="2" shapeId="0" xr:uid="{71194CC1-244E-487B-AC73-C684CE86E3A0}">
      <text>
        <r>
          <rPr>
            <b/>
            <sz val="9"/>
            <color indexed="81"/>
            <rFont val="Tahoma"/>
            <family val="2"/>
            <charset val="204"/>
          </rPr>
          <t xml:space="preserve"> Титул::&lt;Единица измерения стомости&gt;</t>
        </r>
      </text>
    </comment>
    <comment ref="B17" authorId="0" shapeId="0" xr:uid="{25DA0CA9-9689-4922-9550-5A258B58B550}">
      <text>
        <r>
          <rPr>
            <sz val="8"/>
            <color indexed="81"/>
            <rFont val="Tahoma"/>
            <family val="2"/>
            <charset val="204"/>
          </rPr>
          <t xml:space="preserve"> ПИР::&lt;Номер позиции по смете&gt;</t>
        </r>
      </text>
    </comment>
    <comment ref="C17" authorId="0" shapeId="0" xr:uid="{9073AB0B-031A-4A0E-88EA-F531EB57BD65}">
      <text>
        <r>
          <rPr>
            <sz val="8"/>
            <color indexed="81"/>
            <rFont val="Tahoma"/>
            <family val="2"/>
            <charset val="204"/>
          </rPr>
          <t xml:space="preserve"> ПИР::&lt;Наименование (текстовая часть) расценки&gt;, &lt;Расчет физ. объема&gt;(&lt;Ед. измерения по расценке&gt;)&lt;Пустой идентификатор&gt;</t>
        </r>
      </text>
    </comment>
    <comment ref="D17" authorId="3" shapeId="0" xr:uid="{D6AB4457-E7BB-44BB-91CD-43ECD7C78A07}">
      <text>
        <r>
          <rPr>
            <sz val="8"/>
            <color indexed="81"/>
            <rFont val="Tahoma"/>
            <family val="2"/>
            <charset val="204"/>
          </rPr>
          <t xml:space="preserve"> ПИР::&lt;Номера частей&gt;
(&lt;Обоснование (код) позиции&gt;)&lt;Пустой идентификатор&gt;&lt;Наименование коэффициентов со значениями&gt;</t>
        </r>
      </text>
    </comment>
    <comment ref="E17" authorId="0" shapeId="0" xr:uid="{45CE4972-B79C-479A-8914-540DF067923C}">
      <text>
        <r>
          <rPr>
            <sz val="8"/>
            <color indexed="81"/>
            <rFont val="Tahoma"/>
            <family val="2"/>
            <charset val="204"/>
          </rPr>
          <t xml:space="preserve"> ПИР::&lt;Расчет стомости&gt;</t>
        </r>
      </text>
    </comment>
    <comment ref="F17" authorId="1" shapeId="0" xr:uid="{ABE9C533-F022-491D-8F5D-52A25C7FD73D}">
      <text>
        <r>
          <rPr>
            <b/>
            <sz val="8"/>
            <color indexed="81"/>
            <rFont val="Tahoma"/>
            <family val="2"/>
            <charset val="204"/>
          </rPr>
          <t xml:space="preserve"> ПИР::&lt;Стоимость&gt;&lt;Стоимость КОС&gt;</t>
        </r>
      </text>
    </comment>
    <comment ref="B47" authorId="2" shapeId="0" xr:uid="{319EB30C-AFA6-42F8-8B20-247AB0ED18F1}">
      <text>
        <r>
          <rPr>
            <b/>
            <sz val="9"/>
            <color indexed="81"/>
            <rFont val="Tahoma"/>
            <family val="2"/>
            <charset val="204"/>
          </rPr>
          <t xml:space="preserve"> Хвост::______________ &lt;подпись 360 значение&gt;</t>
        </r>
      </text>
    </comment>
    <comment ref="B48" authorId="2" shapeId="0" xr:uid="{98F7531C-58F3-44DA-AA57-7A8F642EED3D}">
      <text>
        <r>
          <rPr>
            <b/>
            <sz val="9"/>
            <color indexed="81"/>
            <rFont val="Tahoma"/>
            <family val="2"/>
            <charset val="204"/>
          </rPr>
          <t xml:space="preserve"> Хвост::___________________________ &lt;подпись 300 значение&gt;</t>
        </r>
      </text>
    </comment>
    <comment ref="B49" authorId="2" shapeId="0" xr:uid="{4229B11B-8544-4707-902B-D18B50E19D3E}">
      <text>
        <r>
          <rPr>
            <b/>
            <sz val="9"/>
            <color indexed="81"/>
            <rFont val="Tahoma"/>
            <family val="2"/>
            <charset val="204"/>
          </rPr>
          <t xml:space="preserve"> Хвост::___________________________ &lt;подпись 310 значение&gt;</t>
        </r>
      </text>
    </comment>
    <comment ref="B51" authorId="2" shapeId="0" xr:uid="{EB6E51C6-7F05-4D10-AF65-29A6CCA99D04}">
      <text>
        <r>
          <rPr>
            <b/>
            <sz val="9"/>
            <color indexed="81"/>
            <rFont val="Tahoma"/>
            <family val="2"/>
            <charset val="204"/>
          </rPr>
          <t xml:space="preserve"> Хвост::&lt;Описание локальной сметы&gt;</t>
        </r>
      </text>
    </comment>
  </commentList>
</comments>
</file>

<file path=xl/sharedStrings.xml><?xml version="1.0" encoding="utf-8"?>
<sst xmlns="http://schemas.openxmlformats.org/spreadsheetml/2006/main" count="2123" uniqueCount="787">
  <si>
    <t>Приложение № 6</t>
  </si>
  <si>
    <t>Утверждено приказом № 421 от 4 августа 2020 г. Минстроя РФ</t>
  </si>
  <si>
    <t>Заказчик</t>
  </si>
  <si>
    <t xml:space="preserve">АО "СевНИИГиМ" </t>
  </si>
  <si>
    <t>(наименование организации)</t>
  </si>
  <si>
    <t>"Утвержден" "___"______________________202__ г</t>
  </si>
  <si>
    <t>(ссылка на документ об утверждении)</t>
  </si>
  <si>
    <t>СВОДНЫЙ СМЕТНЫЙ РАСЧЕТ СТОИМОСТИ СТРОИТЕЛЬСТВА № ССРСС-1</t>
  </si>
  <si>
    <t>«Дошкольная образовательная организация на 390 мест» по адресу: Ленинградская область, Ломоносовский район, МО «Аннинское городское поселение», г.п. Новоселье, кадастровый квартал 47:14:0505016, квартал №8, участок №16.</t>
  </si>
  <si>
    <t>(наименование стройки)</t>
  </si>
  <si>
    <t>№ п/п</t>
  </si>
  <si>
    <t>Обоснование</t>
  </si>
  <si>
    <t>Наименование глав, объектов капитального строительства, работ и затрат</t>
  </si>
  <si>
    <t>строительных
(ремонтно- строительных, ремонтно- реставрационных) работ</t>
  </si>
  <si>
    <t>монтажных работ</t>
  </si>
  <si>
    <t>оборудования</t>
  </si>
  <si>
    <t>прочих затрат</t>
  </si>
  <si>
    <t>всего</t>
  </si>
  <si>
    <t>Глава 1. Подготовка территории строительства</t>
  </si>
  <si>
    <t>Итого по Главе 1. "Подготовка территории строительства"</t>
  </si>
  <si>
    <t>Глава 2. Основные объекты строительства</t>
  </si>
  <si>
    <t>02-01</t>
  </si>
  <si>
    <t>Итого по Главе 2. "Основные объекты строительства"</t>
  </si>
  <si>
    <t>Глава 4. Объекты энергетического хозяйства</t>
  </si>
  <si>
    <t>Итого по Главе 4. "Объекты энергетического хозяйства"</t>
  </si>
  <si>
    <t>Глава 6. Наружные сети и сооружения водоснабжения, водоотведения, теплоснабжения и газоснабжения</t>
  </si>
  <si>
    <t>Итого по Главе 6. "Наружные сети и сооружения водоснабжения, водоотведения, теплоснабжения и газоснабжения"</t>
  </si>
  <si>
    <t>Глава 7. Благоустройство и озеленение территории</t>
  </si>
  <si>
    <t>Итого по Главе 7. "Благоустройство и озеленение территории"</t>
  </si>
  <si>
    <t>Итого по Главам 1-7</t>
  </si>
  <si>
    <t>Глава 8. Временные здания и сооружения</t>
  </si>
  <si>
    <t>Итого по Главе 8. "Временные здания и сооружения"</t>
  </si>
  <si>
    <t>Итого по Главам 1-8</t>
  </si>
  <si>
    <t>Глава 9. Прочие работы и затраты</t>
  </si>
  <si>
    <t>Приказ от 25.05.2021 № 325/пр прил.1 п.85</t>
  </si>
  <si>
    <t>Итого по Главе 9. "Прочие работы и затраты"</t>
  </si>
  <si>
    <t>Итого по Главам 1-9</t>
  </si>
  <si>
    <t>Глава 10. Содержание службы заказчика. Строительный контроль</t>
  </si>
  <si>
    <t>ПП РФ от 21.06.2010 г. №468</t>
  </si>
  <si>
    <t>Итого по Главе 10. "Содержание службы заказчика. Строительный контроль"</t>
  </si>
  <si>
    <t>Глава 12. Публичный технологический и ценовой аудит, подготовка обоснования инвестиций, осуществляемых в инвестиционный проект по созданию объекта капитального строительства, в отношении которого планируется заключение контракта, предметом которого является одновременно выполнение работ по проектированию, строительству и вводу в эксплуатацию объекта капитального строительства, технологический и ценовой аудит такого обоснования инвестиций, аудит проектной документации, проектные и изыскательские работы</t>
  </si>
  <si>
    <t>Проектная документация</t>
  </si>
  <si>
    <t>Рабочая документация</t>
  </si>
  <si>
    <t>Итого по Главе 12. "Публичный технологический и ценовой аудит, подготовка обоснования инвестиций, осуществляемых в инвестиционный проект по созданию объекта капитального строительства, в отношении которого планируется заключение контракта, предметом которого является одновременно выполнение работ по проектированию, строительству и вводу в эксплуатацию объекта капитального строительства, технологический и ценовой аудит такого обоснования инвестиций, аудит проектной документации, проектные и изыскательские работы"</t>
  </si>
  <si>
    <t>Итого по Главам 1-12</t>
  </si>
  <si>
    <t>Непредвиденные затраты</t>
  </si>
  <si>
    <t>Приказ от 4.08.2020 № 421/пр п.179</t>
  </si>
  <si>
    <t>Непредвиденные затраты для объектов капитального строительства непроизводственного назначения - 2%</t>
  </si>
  <si>
    <t>Итого "Непредвиденные затраты"</t>
  </si>
  <si>
    <t>Итого с учетом "Непредвиденные затраты"</t>
  </si>
  <si>
    <t>Налоги и обязательные платежи</t>
  </si>
  <si>
    <t>Итого по сводному расчету</t>
  </si>
  <si>
    <t xml:space="preserve">Руководитель проектной организации </t>
  </si>
  <si>
    <t>(А.А. Врачев)</t>
  </si>
  <si>
    <t>[подпись (инициалы, фамилия)]</t>
  </si>
  <si>
    <t>Главный инженер проекта</t>
  </si>
  <si>
    <t>(Н.В. Мурзина)</t>
  </si>
  <si>
    <t>Начальник</t>
  </si>
  <si>
    <t>(Е.В. Беляева)</t>
  </si>
  <si>
    <t>[должность, подпись (инициалы, фамилия)]</t>
  </si>
  <si>
    <t>№ 303-ФЗ от 3.08.2018</t>
  </si>
  <si>
    <t>НДС - 20%</t>
  </si>
  <si>
    <t>Итого "Налоги и обязательные платежи"</t>
  </si>
  <si>
    <t>Генеральный директор</t>
  </si>
  <si>
    <t>/А.А. Врачев/</t>
  </si>
  <si>
    <t>/Н.В. Мурзина/</t>
  </si>
  <si>
    <t>Согласовано</t>
  </si>
  <si>
    <t>ГКУ "УС ЛО"</t>
  </si>
  <si>
    <t xml:space="preserve">Сводный сметный расчет сметной стоимостью   </t>
  </si>
  <si>
    <t>тыс. руб.</t>
  </si>
  <si>
    <t>Вынос в натуру геодезической разбивочной основы</t>
  </si>
  <si>
    <t>Глава 5. Объекты транспортного хозяйства и связи</t>
  </si>
  <si>
    <t>Итого по Главе 5. "Объекты транспортного хозяйства и связи"</t>
  </si>
  <si>
    <t>Наружные сети связи</t>
  </si>
  <si>
    <t>05-01-01</t>
  </si>
  <si>
    <t>Приказ от 19.06.2020 № 332/пр прил.1 п.55</t>
  </si>
  <si>
    <t>Авторский надзор - 0,2%</t>
  </si>
  <si>
    <t>Приказ от 4.08.2020 № 421/пр</t>
  </si>
  <si>
    <t>Содержание дирекции (технического надзора) строящегося предприятия - 1,93%</t>
  </si>
  <si>
    <t>И.о. руководителя ГКУ "УС ЛО"</t>
  </si>
  <si>
    <t>(А.И. Суворов)</t>
  </si>
  <si>
    <t>/А.И. Суворов/</t>
  </si>
  <si>
    <t>"Строительство учебного корпуса ГБУ ДО ДООЦ "Россонь" им. Ю.А. Шадрина вблизи дер. Ванакюля Кингисеппского района Ленинградской области, кадастровый номер земельного участка 47:20:0621001:7"</t>
  </si>
  <si>
    <t>ОБОСНОВАНИЕ ИНВЕСТИЦИЙ</t>
  </si>
  <si>
    <t>Раздел 12. Обоснование предполагаемой (предельной) стоимости строительства</t>
  </si>
  <si>
    <t>Часть 2. Сводный сметный расчет стоимости строительства, локальные сметы, сметные расчеты на отдельные виды затрат</t>
  </si>
  <si>
    <t>Том 12.2</t>
  </si>
  <si>
    <t>79099-СМ2</t>
  </si>
  <si>
    <t>Составлен(а) в базисном (текущем) уровне цен  1 квартал 2023 г.</t>
  </si>
  <si>
    <t>Строительство учебного корпуса</t>
  </si>
  <si>
    <t>ЛСР №09-01-02</t>
  </si>
  <si>
    <t>Контрольно-измерительная съемка наружных сетей электроснабжения</t>
  </si>
  <si>
    <t>ЛСР №09-01-03</t>
  </si>
  <si>
    <t>ЛСР №09-01-04</t>
  </si>
  <si>
    <t>Контрольно-измерительная съемка наружных сетей водоснабжения</t>
  </si>
  <si>
    <t>ЛСР №09-01-05</t>
  </si>
  <si>
    <t>Контрольно-измерительная съемка наружных сетей теплоснабжения</t>
  </si>
  <si>
    <t>Экспертиза проектной документации</t>
  </si>
  <si>
    <t>ПП РФ от 05.03.2007 г. №145</t>
  </si>
  <si>
    <t>Технологический и ценовой аудит обоснования инвестиций</t>
  </si>
  <si>
    <t>ПП РФ от 12.05.2017 г. №563, п.23</t>
  </si>
  <si>
    <t>Монтаж системы видеонаблюдения строительной площадки</t>
  </si>
  <si>
    <t>Демонтажные работы</t>
  </si>
  <si>
    <t>Устройство раздвижных перегородок</t>
  </si>
  <si>
    <t>Наружные сети и сооружения водоснабжения, водоотведения</t>
  </si>
  <si>
    <t>Наружные сети теплоснабжения</t>
  </si>
  <si>
    <t>Благоустройство</t>
  </si>
  <si>
    <t>Проверил ___________________________ Е.В. Беляева</t>
  </si>
  <si>
    <t>Составил ___________________________ А.Е. Шлюпкина</t>
  </si>
  <si>
    <t>Главный инженер проекта ______________ Н.В. Мурзина</t>
  </si>
  <si>
    <t xml:space="preserve">   ВСЕГО по смете</t>
  </si>
  <si>
    <t xml:space="preserve">   Итого Поз. 1-14</t>
  </si>
  <si>
    <t>ВСЕГО по смете</t>
  </si>
  <si>
    <t xml:space="preserve">   Итого по разделу 2 Камеральные работы</t>
  </si>
  <si>
    <t xml:space="preserve">   Итого Поз. 8-14</t>
  </si>
  <si>
    <t>Итого по разделу 2 Камеральные работы</t>
  </si>
  <si>
    <t xml:space="preserve"> </t>
  </si>
  <si>
    <t>1 кв 2023 (ИЗ), Письмо Минстроя России от 30.01.2023 № 4125-ИФ/09 2001 Кинф=5,36</t>
  </si>
  <si>
    <t>ОП п.15е При необходимости выполнения картографических работ с составлением планов (продольных профилей) в двух видах - на бумажном носителе и в электронном виде К=1,75;</t>
  </si>
  <si>
    <t>(0,141*1)*1,75*5,36</t>
  </si>
  <si>
    <t xml:space="preserve">СБЦ "Инженерно-геодезические изыскания при строительстве и эксплуатации зданий и сооружений (2006)" табл.14 п.11-1-2
(СБЦ105-14-11-1-2) </t>
  </si>
  <si>
    <t xml:space="preserve">Разбивка трассы и осей сооружений от существующей ситуации при длине трассы до 0,5 км: категория сложности 1, камеральные работы, 1(1 объект) </t>
  </si>
  <si>
    <t>Вынос в натуру сетей НТС</t>
  </si>
  <si>
    <t>(0,141*2)*1,75*5,36</t>
  </si>
  <si>
    <t xml:space="preserve">Разбивка трассы и осей сооружений от существующей ситуации при длине трассы до 0,5 км: категория сложности 1, камеральные работы, 2(1 объект) </t>
  </si>
  <si>
    <t>Вынос в натуру сетей ВС, ВО</t>
  </si>
  <si>
    <t>Вынос в натуру сетей ЭС</t>
  </si>
  <si>
    <t>(0,137*4)*1,75*5,36</t>
  </si>
  <si>
    <t xml:space="preserve">СБЦ "Инженерно-геодезические изыскания при строительстве и эксплуатации зданий и сооружений (2006)" табл.14 п.10-1-2
(СБЦ105-14-10-1-2) </t>
  </si>
  <si>
    <t xml:space="preserve">Вынос в натуру контуров здания (котлована): категория сложности 1, камеральные работы, 4(1 контур) </t>
  </si>
  <si>
    <t>Вынос в натуру контура котлована</t>
  </si>
  <si>
    <t>Вынос в натуру контура строительства здания</t>
  </si>
  <si>
    <t>(0,486*0,4674)*1,75*5,36</t>
  </si>
  <si>
    <t xml:space="preserve">СБЦ "Инженерно-геодезические изыскания при строительстве и эксплуатации зданий и сооружений (2006)" табл.14 п.2-1-2
(СБЦ105-14-2-1-2) </t>
  </si>
  <si>
    <t xml:space="preserve">Вынос в натуру оси проезда или параллели красной линии при количестве точек на 1 км св. 4 до 7: категория сложности 1, камеральные работы, 0,4674(1 км) </t>
  </si>
  <si>
    <t>Вынос в натуру осей строительства здания</t>
  </si>
  <si>
    <t>(0,68*0,4674)*1,75*5,36</t>
  </si>
  <si>
    <t xml:space="preserve">СБЦ "Инженерно-геодезические изыскания при строительстве и эксплуатации зданий и сооружений (2006)" табл.15 п.11-1-2
(СБЦ105-15-11-1-2) </t>
  </si>
  <si>
    <t xml:space="preserve">Разбивка геодезической строительной сетки, основных осей зданий и сооружений проложением теодолитных ходов (точностью 1:2000) при длине разбивочных сторон 50 м: категория сложности 1, камеральные работы, 0,4674(1 км строительной сетки) </t>
  </si>
  <si>
    <t>Разбивка геодезической строительной сетки</t>
  </si>
  <si>
    <t>Раздел 2. Камеральные работы</t>
  </si>
  <si>
    <t xml:space="preserve">   Итого по разделу 1 Полевые работы</t>
  </si>
  <si>
    <t xml:space="preserve">   Итого Поз. 1-7</t>
  </si>
  <si>
    <t>Итого по разделу 1 Полевые работы</t>
  </si>
  <si>
    <t>п.13 ОУ и Прим.1 Организация и ликвидация работ для изысканий со сметной стоимостью до 30 тыс. руб. применяется К=2,5: 6%*2,5=15% К=1,15;</t>
  </si>
  <si>
    <t>Внутр_тр Расходы по внутреннему транспорту при расстоянии от базы изыскательской организации, партии, отряда до участка изысканий св. 50 до 100 км, при сметной стоимости полевых изыскательских работ св. 75 до 150 тыс. руб. К=1,25;</t>
  </si>
  <si>
    <t>(0,473*1)*1,25*1,15*5,36</t>
  </si>
  <si>
    <t xml:space="preserve">СБЦ "Инженерно-геодезические изыскания при строительстве и эксплуатации зданий и сооружений (2006)" табл.14 п.11-1-1
(СБЦ105-14-11-1-1) </t>
  </si>
  <si>
    <t xml:space="preserve">Разбивка трассы и осей сооружений от существующей ситуации при длине трассы до 0,5 км: категория сложности 1, полевые работы, 1(1 объект) </t>
  </si>
  <si>
    <t>(0,473*2)*1,25*1,15*5,36</t>
  </si>
  <si>
    <t xml:space="preserve">Разбивка трассы и осей сооружений от существующей ситуации при длине трассы до 0,5 км: категория сложности 1, полевые работы, 2(1 объект) </t>
  </si>
  <si>
    <t>(0,637*4)*1,25*1,15*5,36</t>
  </si>
  <si>
    <t xml:space="preserve">СБЦ "Инженерно-геодезические изыскания при строительстве и эксплуатации зданий и сооружений (2006)" табл.14 п.10-1-1
(СБЦ105-14-10-1-1) </t>
  </si>
  <si>
    <t xml:space="preserve">Вынос в натуру контуров здания (котлована): категория сложности 1, полевые работы, 4(1 контур) </t>
  </si>
  <si>
    <t>(1,259*0,4674)*1,25*1,15*5,36</t>
  </si>
  <si>
    <t xml:space="preserve">СБЦ "Инженерно-геодезические изыскания при строительстве и эксплуатации зданий и сооружений (2006)" табл.14 п.2-1-1
(СБЦ105-14-2-1-1) </t>
  </si>
  <si>
    <t xml:space="preserve">Вынос в натуру оси проезда или параллели красной линии при количестве точек на 1 км св. 4 до 7: категория сложности 1, полевые работы, 0,4674(1 км) </t>
  </si>
  <si>
    <t>ОУ п.14 При проведении полевых работ без выплаты работникам полевого довольствия или командировочных К=0,85;</t>
  </si>
  <si>
    <t>(2,06*0,4674)*0,85*1,25*1,15*5,36</t>
  </si>
  <si>
    <t xml:space="preserve">СБЦ "Инженерно-геодезические изыскания при строительстве и эксплуатации зданий и сооружений (2006)" табл.15 п.11-1-1
(СБЦ105-15-11-1-1) </t>
  </si>
  <si>
    <t xml:space="preserve">Разбивка геодезической строительной сетки, основных осей зданий и сооружений проложением теодолитных ходов (точностью 1:2000) при длине разбивочных сторон 50 м: категория сложности 1, полевые работы, 0,4674(1 км строительной сетки) </t>
  </si>
  <si>
    <t>Раздел 1. Полевые работы</t>
  </si>
  <si>
    <t>Стоимость работ, 
тыс.руб.</t>
  </si>
  <si>
    <t>Расчет стоимости: (a+bx)*Kj или (стоимость строительно-монтажных работ)*проц./ 100 или количество * цена, тыс.руб.</t>
  </si>
  <si>
    <t>Номер частей, глав, таблиц, параграфов и пунктов указаний к разделу справочника базовых цен на проектные и изыскательские работы для строителей</t>
  </si>
  <si>
    <t>Характеристика предприятия,
здания, сооружения или вид работ</t>
  </si>
  <si>
    <t>№ пп</t>
  </si>
  <si>
    <t>Итого по расчету: 85,36531 тыс.руб.</t>
  </si>
  <si>
    <t>Государственное казенное учреждение «Управление строительства Ленинградской области» (ГКУ «УС ЛО»)</t>
  </si>
  <si>
    <t>Наименование организации заказчика:</t>
  </si>
  <si>
    <t>ООО "ГК "Крафт"</t>
  </si>
  <si>
    <t>Наименование проектной (изыскательской) организации:</t>
  </si>
  <si>
    <t>Наименование предприятия, здания, сооружения, стадии проектирования, этапа, вида проектных</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</si>
  <si>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Вынос в натуру геодезической разбивочной основы, </t>
  </si>
  <si>
    <t>на проектные (изыскательские)  работы</t>
  </si>
  <si>
    <t xml:space="preserve">СМЕТА № 01-01-02   </t>
  </si>
  <si>
    <t>(договору, дополнительному соглашению)</t>
  </si>
  <si>
    <t>Приложение к</t>
  </si>
  <si>
    <t>Форма 2п</t>
  </si>
  <si>
    <t>01-01-02</t>
  </si>
  <si>
    <t>³ Под прочими работами понимаются затраты, учитываемые в соответствии с пунктами 122-128 Методики.</t>
  </si>
  <si>
    <t>² Под прочими затратами понимаются затраты, учитываемые в соответствии с пунктом 184 Методики.</t>
  </si>
  <si>
    <t>¹ Зарегистрирован Министерством юстиции Российской Федерации 10 сентября 2019 г., регистрационный № 55869), с изменениями, внесенными приказом Министерства строительства и жилищно-коммунального хозяйства Российской Федерации от 20 февраля 2021 г. № 79/пр (зарегистрирован Министерством юстиции Российской Федерации 9 августа 2021 г., регистрационный № 64577)</t>
  </si>
  <si>
    <t>Проверил:</t>
  </si>
  <si>
    <t>Составил:</t>
  </si>
  <si>
    <t xml:space="preserve">  ВСЕГО по смете</t>
  </si>
  <si>
    <t xml:space="preserve">     Итого сметная прибыль (справочно)</t>
  </si>
  <si>
    <t xml:space="preserve">     Итого накладные расходы (справочно)</t>
  </si>
  <si>
    <t xml:space="preserve">     Итого ФОТ (справочно)</t>
  </si>
  <si>
    <t xml:space="preserve">               сметная прибыль</t>
  </si>
  <si>
    <t xml:space="preserve">               накладные расходы</t>
  </si>
  <si>
    <t xml:space="preserve">               материалы</t>
  </si>
  <si>
    <t xml:space="preserve">                    в том числе оплата труда машинистов (ОТм)</t>
  </si>
  <si>
    <t xml:space="preserve">               эксплуатация машин и механизмов</t>
  </si>
  <si>
    <t xml:space="preserve">               оплата труда</t>
  </si>
  <si>
    <t xml:space="preserve">          в том числе:</t>
  </si>
  <si>
    <t xml:space="preserve">     Монтажные работы</t>
  </si>
  <si>
    <t xml:space="preserve">               Материалы</t>
  </si>
  <si>
    <t xml:space="preserve">                    в том числе оплата труда машинистов (Отм)</t>
  </si>
  <si>
    <t xml:space="preserve">               Эксплуатация машин</t>
  </si>
  <si>
    <t xml:space="preserve">               Оплата труда рабочих</t>
  </si>
  <si>
    <t xml:space="preserve">     Итого прямые затраты (справочно)</t>
  </si>
  <si>
    <t>Итоги по смете:</t>
  </si>
  <si>
    <t>Всего по позиции</t>
  </si>
  <si>
    <t>Видеокамера стационарная LTC 0498/21</t>
  </si>
  <si>
    <t>шт.</t>
  </si>
  <si>
    <t>ТССЦ-509-8253</t>
  </si>
  <si>
    <t>5</t>
  </si>
  <si>
    <t>СП Прокладка и монтаж сетей связи</t>
  </si>
  <si>
    <t>%</t>
  </si>
  <si>
    <t>Приказ № 774/пр от 11.12.2020 Прил. п.51.1</t>
  </si>
  <si>
    <t>НР Прокладка и монтаж сетей связи</t>
  </si>
  <si>
    <t>Приказ № 812/пр от 21.12.2020 Прил. п.51.1</t>
  </si>
  <si>
    <t>ФОТ</t>
  </si>
  <si>
    <t>Итого по расценке</t>
  </si>
  <si>
    <t>ЗТ</t>
  </si>
  <si>
    <t>чел.-ч</t>
  </si>
  <si>
    <t>М</t>
  </si>
  <si>
    <t>4</t>
  </si>
  <si>
    <t>ЭМ</t>
  </si>
  <si>
    <t>2</t>
  </si>
  <si>
    <t>ОТ</t>
  </si>
  <si>
    <t>1</t>
  </si>
  <si>
    <t>Камеры видеонаблюдения: фиксированные</t>
  </si>
  <si>
    <t>1 шт.</t>
  </si>
  <si>
    <t>ТЕРм10-10-001-01</t>
  </si>
  <si>
    <t>Объем=2,6/10</t>
  </si>
  <si>
    <t>Кабель силовой с медными жилами с поливинилхлоридной изоляцией в поливинилхлоридной оболочке без защитного покрова: ВВГ, напряжением 0,66 кВ, число жил - 3 и сечением 2,5 мм2</t>
  </si>
  <si>
    <t>1000 м</t>
  </si>
  <si>
    <t>ТССЦ-501-8191</t>
  </si>
  <si>
    <t>3</t>
  </si>
  <si>
    <t>СП Электротехнические установки на других объектах</t>
  </si>
  <si>
    <t>Приказ № 774/пр от 11.12.2020 Прил. п.49.3</t>
  </si>
  <si>
    <t>НР Электротехнические установки на других объектах</t>
  </si>
  <si>
    <t>Приказ № 812/пр от 21.12.2020 Прил. п.49.3</t>
  </si>
  <si>
    <t>ЗТм</t>
  </si>
  <si>
    <t>в т.ч. ОТм</t>
  </si>
  <si>
    <t>Затягивание провода в проложенные трубы и металлические рукава первого одножильного или многожильного в общей оплетке, суммарное сечение: до 6 мм2</t>
  </si>
  <si>
    <t>100 м</t>
  </si>
  <si>
    <t>ТЕРм08-02-412-02</t>
  </si>
  <si>
    <t>Объем=260 / 100</t>
  </si>
  <si>
    <t>Кабель до 35 кВ в проложенных трубах, блоках и коробах, масса 1 м кабеля: до 1 кг</t>
  </si>
  <si>
    <t>100 м кабеля</t>
  </si>
  <si>
    <t>ТЕРм08-02-148-01</t>
  </si>
  <si>
    <t>Раздел 1. Видеонаблюдение строительной площадки</t>
  </si>
  <si>
    <t>коэффициенты</t>
  </si>
  <si>
    <t>на единицу</t>
  </si>
  <si>
    <t>всего с учетом коэффициентов</t>
  </si>
  <si>
    <t>Сметная стоимость в текущем уровне цен, руб.</t>
  </si>
  <si>
    <t>Индексы</t>
  </si>
  <si>
    <t>Сметная стоимость в базисном уровне цен (в текущем уровне цен (гр. 8) для ресурсов, отсутствующих в ФРСН), руб.</t>
  </si>
  <si>
    <t>Количество</t>
  </si>
  <si>
    <t>Единица измерения</t>
  </si>
  <si>
    <t>Наименование работ и затрат</t>
  </si>
  <si>
    <t xml:space="preserve">  </t>
  </si>
  <si>
    <t>тыс.руб.</t>
  </si>
  <si>
    <t>(0)</t>
  </si>
  <si>
    <t>чел.час.</t>
  </si>
  <si>
    <t>Нормативные затраты труда машинистов</t>
  </si>
  <si>
    <t>Нормативные затраты труда рабочих</t>
  </si>
  <si>
    <t>(0,94)</t>
  </si>
  <si>
    <t>Средства на оплату труда рабочих</t>
  </si>
  <si>
    <t>строительных работ</t>
  </si>
  <si>
    <t>в том числе:</t>
  </si>
  <si>
    <t xml:space="preserve">Сметная стоимость </t>
  </si>
  <si>
    <t xml:space="preserve">Составлен(а) в текущем (базисном) уровне цен </t>
  </si>
  <si>
    <t>(проектная и (или) иная техническая документация)</t>
  </si>
  <si>
    <t>Шифр 79099</t>
  </si>
  <si>
    <t>Основание</t>
  </si>
  <si>
    <t>методом</t>
  </si>
  <si>
    <t>базисно-индексным</t>
  </si>
  <si>
    <t xml:space="preserve">Составлен </t>
  </si>
  <si>
    <t xml:space="preserve"> (наименование работ и затрат)</t>
  </si>
  <si>
    <t>Наружное видеонаблюдение на период строительства</t>
  </si>
  <si>
    <t>ЛОКАЛЬНЫЙ СМЕТНЫЙ РАСЧЕТ (СМЕТА) № 01-01-03</t>
  </si>
  <si>
    <t>(наименование объекта капитального строительства)</t>
  </si>
  <si>
    <t>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t>
  </si>
  <si>
    <t/>
  </si>
  <si>
    <t xml:space="preserve">Наименование зоны субъекта Российской Федерации </t>
  </si>
  <si>
    <t xml:space="preserve">Наименование субъекта Российской Федерации </t>
  </si>
  <si>
    <t>Реквизиты нормативного правового акта об утверждении оплаты труда, утверждаемый в соответствии с пунктом 22(1) Правилами мониторинга цен, утвержденными постановлением Правительства Российской Федерации от 23 декабря 2016 г. № 1452</t>
  </si>
  <si>
    <t>Реквизиты письма Минстроя России об индексах изменения сметной стоимости строительства,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 подготовленного  в соответствии  пунктом 85 Методики  расчета индексов изменения  сметной стоимости строительства, утвержденной  приказом Министерства строительства и жилищно-коммунального хозяйства Российской Федерации от 5 июня 2019 г. № 326/пр¹</t>
  </si>
  <si>
    <t>Реквизиты письма Минстроя России об индексах изменения сметной стоимости строительства,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 подготовленного  в соответствии  пунктом 85 Методики расчета индексов изменения сметной стоимости строительства, утвержденной  приказом Министерства строительства и жилищно-коммунального хозяйства Российской Федерации от 5 июня 2019 г. № 326/пр¹</t>
  </si>
  <si>
    <t>Приказ Минстроя России от 9.09.2015 № 648/пр</t>
  </si>
  <si>
    <t xml:space="preserve">Реквизиты приказа Минстроя России об утверждении дополнений и изменений к сметным нормативам </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</si>
  <si>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</si>
  <si>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Наименование редакции сметных нормативов  </t>
  </si>
  <si>
    <t>ГРАНД-Смета, версия 2022.3</t>
  </si>
  <si>
    <t>Наименование программного продукта</t>
  </si>
  <si>
    <t>Утверждено приказом № 421 от 4 августа 2020 г. Минстроя РФ в редакции приказа № 557 от 7 июля 2022 г.</t>
  </si>
  <si>
    <t>Приложение № 2</t>
  </si>
  <si>
    <t>01-01-03</t>
  </si>
  <si>
    <t>01-01-01</t>
  </si>
  <si>
    <t>КА п. 1</t>
  </si>
  <si>
    <t xml:space="preserve">   Итого Поз. 1</t>
  </si>
  <si>
    <t>Итого по разделу 1 Строительство</t>
  </si>
  <si>
    <t xml:space="preserve"> Районный коэффициент Лен.обл. К=0,91</t>
  </si>
  <si>
    <t xml:space="preserve"> п. 28 - коэффициент 1,03, учитывающий дополнительные требования к внутренней отделке К=1,03;</t>
  </si>
  <si>
    <t xml:space="preserve"> Поправочный коэффициента на использование витражного остекления К=1,04;</t>
  </si>
  <si>
    <t xml:space="preserve">Школы искусств, музыкальные и художественные школы на 250 мест (Прим. Учебный корпус на 115 мест), 115(1 место) </t>
  </si>
  <si>
    <t>Раздел 1. Строительство</t>
  </si>
  <si>
    <t xml:space="preserve"> 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Строительство учебного корпуса, </t>
  </si>
  <si>
    <t xml:space="preserve">СМЕТА № 02-01   </t>
  </si>
  <si>
    <t>04-01-01</t>
  </si>
  <si>
    <t>04-01-02</t>
  </si>
  <si>
    <t>Наружное электроосвещение</t>
  </si>
  <si>
    <t>Сети электроснабжения</t>
  </si>
  <si>
    <t>Итого по разделу 1 Освещение</t>
  </si>
  <si>
    <t xml:space="preserve">Светильники на стальных опорах с люминесцентными лампами, 29,68(100 м2 территории) </t>
  </si>
  <si>
    <t>Раздел 1. Освещение</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</si>
  <si>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Наружное электроосвещение, </t>
  </si>
  <si>
    <t xml:space="preserve">СМЕТА № 04-01-01   </t>
  </si>
  <si>
    <t xml:space="preserve">   Всего с учетом "Районный коэффициент Лен.обл. К=0,86"</t>
  </si>
  <si>
    <t xml:space="preserve">   Итого Поз. 1-2</t>
  </si>
  <si>
    <t xml:space="preserve">   Итого по разделу 2 Водоотведение</t>
  </si>
  <si>
    <t xml:space="preserve">   Итого Поз. 2</t>
  </si>
  <si>
    <t>Итого по разделу 2 Водоотведение</t>
  </si>
  <si>
    <t xml:space="preserve"> п.16 табл. 2. Погрузка грунта в автомобили-самосвалы и вывоз на 1 км К=1,08</t>
  </si>
  <si>
    <t xml:space="preserve">Наружные инженерные сети канализации из полиэтиленовых труб диаметром 160 мм, разработка мокрого грунта в отвал, с креплением (группа грунтов 1-3): глубиной 2 м, 0,064(1 км) </t>
  </si>
  <si>
    <t>Раздел 2. Водоотведение</t>
  </si>
  <si>
    <t xml:space="preserve">   Итого по разделу 1 Водоснабжение</t>
  </si>
  <si>
    <t>Итого по разделу 1 Водоснабжение</t>
  </si>
  <si>
    <t xml:space="preserve">Наружные инженерные сети водоснабжения из полиэтиленовых труб диаметром 110 мм, разработка мокрого грунта в отвал, с креплением (группа грунтов 1-3): глубиной 2 м, 0,008(1 км) </t>
  </si>
  <si>
    <t>Раздел 1. Водоснабжение</t>
  </si>
  <si>
    <t xml:space="preserve">СМЕТА № 06-01-1   </t>
  </si>
  <si>
    <t xml:space="preserve">   Итого по разделу 3 Тротуар</t>
  </si>
  <si>
    <t>Итого по разделу 3 Тротуар</t>
  </si>
  <si>
    <t>ОУ п.20, Таб.2 При устройстве слоя основания из песка толщиной 40 см;</t>
  </si>
  <si>
    <t xml:space="preserve">Площадки, дорожки, тротуары шириной от 0,9 м до 2,5 м с покрытием: из мелкоразмерной плитки, 1,94(100 м2 покрытия) </t>
  </si>
  <si>
    <t>Раздел 3. Тротуар</t>
  </si>
  <si>
    <t xml:space="preserve">   Итого по разделу 2 Проезд</t>
  </si>
  <si>
    <t xml:space="preserve">Площадки, дорожки, тротуары шириной от 2,6 м до 6 м с покрытием: из асфальтобетонной смеси 2-х слойные, 2,54(100 м2 покрытия) </t>
  </si>
  <si>
    <t>Раздел 2. Проезд</t>
  </si>
  <si>
    <t xml:space="preserve">   Итого по разделу 1 Озеленение</t>
  </si>
  <si>
    <t xml:space="preserve">Озеленение территорий общеобразовательных учреждений с площадью газонов 30%, 115(1 место) </t>
  </si>
  <si>
    <t>Раздел 1. Озеленение</t>
  </si>
  <si>
    <t>Итого по расчету: 4 689,15 тыс.руб.</t>
  </si>
  <si>
    <t xml:space="preserve">СМЕТА № 07-01-01   </t>
  </si>
  <si>
    <t>2 145,98</t>
  </si>
  <si>
    <t xml:space="preserve">   Итого по разделу 1 Учебный корпус</t>
  </si>
  <si>
    <t>Итого по разделу 1 Учебный корпус</t>
  </si>
  <si>
    <t>Внеплощадочные сети</t>
  </si>
  <si>
    <t>Котн=100%</t>
  </si>
  <si>
    <t>1 кв 2023 (ПР), Письмо Минстроя России от 30.01.2023 № 4125-ИФ/09 Кинф=5,32;</t>
  </si>
  <si>
    <t xml:space="preserve"> Стадийность проектирования К=0,4;</t>
  </si>
  <si>
    <t>Приказ от 24.12.2020 № 854/пр Прил.1, Табл.1.1, п.4 Здание специализированной школы среднего образования, здание спортивной школы, здание школы искусств, здание художественной школы, здание музыкальной школы К=1,15;</t>
  </si>
  <si>
    <t>ТЧ п.2.4 Проектирование встраиваемых помещений К=0,5;</t>
  </si>
  <si>
    <t>(283,2+1,34*5)*0,5*1,15*0,4*5,32</t>
  </si>
  <si>
    <t xml:space="preserve">СБЦП "Объекты жилищно-гражданского строительства (2010)" табл.14 п.1
(СБЦП03-14-1) </t>
  </si>
  <si>
    <t xml:space="preserve">Библиотеки, архивы, 5(1 тыс.томов) </t>
  </si>
  <si>
    <t>1 791,26</t>
  </si>
  <si>
    <t>(667,06+0,07*927,2)*1,15*0,4*5,32</t>
  </si>
  <si>
    <t xml:space="preserve">СБЦП "Объекты жилищно-гражданского строительства (2010)" табл.12 п.8
(СБЦП03-12-8) </t>
  </si>
  <si>
    <t xml:space="preserve">Дома (Центры) детского творчества, 927,2(1 м2) </t>
  </si>
  <si>
    <t>Раздел 1. Учебный корпус</t>
  </si>
  <si>
    <t>Итого по расчету: 2 145,98 тыс.руб.</t>
  </si>
  <si>
    <t xml:space="preserve">СМЕТА № 12-01-01   </t>
  </si>
  <si>
    <t>3 218,97</t>
  </si>
  <si>
    <t xml:space="preserve"> Стадийность проектирования К=0,6;</t>
  </si>
  <si>
    <t>(283,2+1,34*5)*0,5*1,15*0,6*5,32</t>
  </si>
  <si>
    <t>2 686,89</t>
  </si>
  <si>
    <t>(667,06+0,07*927,2)*1,15*0,6*5,32</t>
  </si>
  <si>
    <t>Итого по расчету: 3 218,97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</si>
  <si>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Рабочая документация, </t>
  </si>
  <si>
    <t xml:space="preserve">СМЕТА № 12-01-02   </t>
  </si>
  <si>
    <t>ОУ п.15д При выполнении камеральных и картографических работ с применением компьютерных технологий К=1,2;</t>
  </si>
  <si>
    <t>ОУ п.15г При составлении плана подземных сооружений в цвете (красках) К=1,1;</t>
  </si>
  <si>
    <t>ОУ п.15е При выполнении картографических работс составлением планов (продольных профилей) в двух видах: на магнитном и бумажном носителях К=1,75;</t>
  </si>
  <si>
    <t>(0,939*0,2968)*1,75*1,1*1,2*5,36</t>
  </si>
  <si>
    <t xml:space="preserve">СБЦ "Инженерно-геодезические изыскания (2004)" табл.9 п.8-2-2
(СБЦ102-9-8-2-2) </t>
  </si>
  <si>
    <t xml:space="preserve">Создание инженерно-топографического плана на застроенной территории, масштаб съемки 1:500, высота сечения рельефа 1,0 м: 2 категории сложности - камеральные работы, 0,2968(га) </t>
  </si>
  <si>
    <t>п.13 ОУ Расходы на организацию и ликвидацию инженерно-геодезических работ К=1,15;</t>
  </si>
  <si>
    <t>Внутр_тр Расходы по внутреннему транспорту при расстоянии от базы до участка изысканий 20-30 км, при сметной стоимости полевых изыскательских работ до 75 тыс. руб. К=1,1875;</t>
  </si>
  <si>
    <t>прим.5 При производстве детального обследования колодцев с составлением эскизов и разрезов колодцев и опор К=1,3;</t>
  </si>
  <si>
    <t>прим.4 Для планов подземных коммуникаций на застроенных территориях с применением трубокабелеискателей К=1,55;</t>
  </si>
  <si>
    <t>ОУ п.14 При выполнении полевых работ без выплаты полевого довольствия К=0,85;</t>
  </si>
  <si>
    <t>(3,095*0,2968)*0,85*1,55*1,3*1,1875*(1+(0,06*2,5))*5,36</t>
  </si>
  <si>
    <t xml:space="preserve">СБЦ "Инженерно-геодезические изыскания (2004)" табл.9 п.8-2-1
(СБЦ102-9-8-2-1) </t>
  </si>
  <si>
    <t xml:space="preserve">Создание инженерно-топографического плана на застроенной территории, масштаб съемки 1:500, высота сечения рельефа 1,0 м: 2 категории сложности - полевые работы, 0,2968(га) </t>
  </si>
  <si>
    <t>Итого по расчету: 14,97 тыс.руб.</t>
  </si>
  <si>
    <t xml:space="preserve">СМЕТА № 12-01-03   </t>
  </si>
  <si>
    <t xml:space="preserve">   Итого</t>
  </si>
  <si>
    <t xml:space="preserve">      Итого Поз. 20-23</t>
  </si>
  <si>
    <t xml:space="preserve">   Итоги по позициям, введенным в текущих ценах</t>
  </si>
  <si>
    <t xml:space="preserve">      Итого Поз. 1-19</t>
  </si>
  <si>
    <t xml:space="preserve">   Итоги по позициям, введенным в базисных ценах</t>
  </si>
  <si>
    <t xml:space="preserve">   Итого по разделу 4 Прочие работы</t>
  </si>
  <si>
    <t xml:space="preserve">   Итого Поз. 23</t>
  </si>
  <si>
    <t>Итого по разделу 4 Прочие работы</t>
  </si>
  <si>
    <t>1 кв 2023 (ИЗ), Письмо Минстроя России от 30.01.2023 № 4125-ИФ/09 1991 Кинф=61,09</t>
  </si>
  <si>
    <t>0,00021*76550</t>
  </si>
  <si>
    <t xml:space="preserve">СБЦ "Инженерно-геологические и инженерно-экологические изыскания для строительства (1999)" табл.87 п.1-2
(СБЦ103-87-1-2) </t>
  </si>
  <si>
    <t xml:space="preserve">Составление технического отчета (заключения) о результатах выполненных работ,  категория сложности инженерно-геологических условий 2, при стоимости камеральных работ: до 5 тыс. руб. - 21%, 76550(1 отчет) </t>
  </si>
  <si>
    <t>Раздел 4. Прочие работы</t>
  </si>
  <si>
    <t xml:space="preserve">   Итого по разделу 3 Камеральные работы</t>
  </si>
  <si>
    <t xml:space="preserve">      Итого Поз. 20-22</t>
  </si>
  <si>
    <t xml:space="preserve">      Итого Поз. 18-19</t>
  </si>
  <si>
    <t>Итого по разделу 3 Камеральные работы</t>
  </si>
  <si>
    <t>Таб.86 Камеральная обработка определения коррозионной активности грунтов и воды (к стоимости лабораторных работ) К=0,15;</t>
  </si>
  <si>
    <t>(0,7+3,94+4,66+3,34+3,76)*0,15</t>
  </si>
  <si>
    <t xml:space="preserve">СБЦ "Инженерно-геологические и инженерно-экологические изыскания для строительства (1999)" табл.86 п.8
(СБЦ103-86-8) </t>
  </si>
  <si>
    <t xml:space="preserve">Камеральная обработка определения коррозионной активности грунтов и воды - 15% от стоимости лабораторных работ, 0() </t>
  </si>
  <si>
    <t>Таб.86 Камеральная обработка комплексных исследований и отдельных определений физико-механических свойств грунтов (пород): глинистых (к стоимости лабораторных работ) К=0,2;</t>
  </si>
  <si>
    <t>(97,92+20,14+29,12+60,42)*0,2</t>
  </si>
  <si>
    <t xml:space="preserve">СБЦ "Инженерно-геологические и инженерно-экологические изыскания для строительства (1999)" табл.86 п.1
(СБЦ103-86-1) </t>
  </si>
  <si>
    <t xml:space="preserve">Камеральная обработка комплексных исследований и отдельных определений физико-механических свойств грунтов (пород): глинистых - 20% от стоимости лабораторных работ, 0() </t>
  </si>
  <si>
    <t>Таб.86 Камеральная обработка комплексных исследований и отдельных определений физико-механических свойств грунтов (пород): песчаных (к стоимости лабораторных работ) К=0,15;</t>
  </si>
  <si>
    <t>(2,69+1,28+1,95)*0,15</t>
  </si>
  <si>
    <t xml:space="preserve">СБЦ "Инженерно-геологические и инженерно-экологические изыскания для строительства (1999)" табл.86 п.2
(СБЦ103-86-2) </t>
  </si>
  <si>
    <t xml:space="preserve">Камеральная обработка комплексных исследований и отдельных определений физико-механических свойств грунтов (пород): песчаных- 15% от стоимости лабораторных работ, 0() </t>
  </si>
  <si>
    <t>(0,0185*1)*61,09</t>
  </si>
  <si>
    <t xml:space="preserve">СБЦ "Инженерно-геологические и инженерно-экологические изыскания для строительства (1999)" табл.9 п.1-2-2
(СБЦ103-9-1-2-2) </t>
  </si>
  <si>
    <t xml:space="preserve">Инженерно-геологическая, гидрогеологическая рекогносцировка при проходимости хорошей: 2 категория сложности, камеральные работы, 1(1 км маршрута) </t>
  </si>
  <si>
    <t>(0,5*1)*61,09</t>
  </si>
  <si>
    <t xml:space="preserve">СБЦ "Инженерно-геологические и инженерно-экологические изыскания для строительства (1999)" табл.81 п.2-1
(СБЦ103-81-2-1) </t>
  </si>
  <si>
    <t xml:space="preserve">Составление программы производства работ, средняя глубина исследования: 5-10м, исследуемая площадь до 1км2, 1(1 программа) </t>
  </si>
  <si>
    <t>Раздел 3. Камеральные работы</t>
  </si>
  <si>
    <t xml:space="preserve">   Итого по разделу 2 Лабораторные работы</t>
  </si>
  <si>
    <t xml:space="preserve">   Итого Поз. 5-17</t>
  </si>
  <si>
    <t>Итого по разделу 2 Лабораторные работы</t>
  </si>
  <si>
    <t>(0,0205*3)*61,09</t>
  </si>
  <si>
    <t xml:space="preserve">СБЦ "Инженерно-геологические и инженерно-экологические изыскания для строительства (1999)" табл.75 п.3
(СБЦ103-75-3) </t>
  </si>
  <si>
    <t xml:space="preserve">Определение коррозионной активности грунтов по отношению к свинцовой и алюминиевой оболочке кабеля одновременно, 3(1 проба) </t>
  </si>
  <si>
    <t>(0,0182*3)*61,09</t>
  </si>
  <si>
    <t xml:space="preserve">СБЦ "Инженерно-геологические и инженерно-экологические изыскания для строительства (1999)" табл.75 п.4
(СБЦ103-75-4) </t>
  </si>
  <si>
    <t xml:space="preserve">Определение коррозионной активности грунтов по отношению к стали, 3(1 проба) </t>
  </si>
  <si>
    <t>(0,0254*3)*61,09</t>
  </si>
  <si>
    <t xml:space="preserve">СБЦ "Инженерно-геологические и инженерно-экологические изыскания для строительства (1999)" табл.75 п.5
(СБЦ103-75-5) </t>
  </si>
  <si>
    <t xml:space="preserve">Определение коррозионной активности грунтов и грунтовых вод по отношению к бетону, 3(1 проба) </t>
  </si>
  <si>
    <t>(0,0215*3)*61,09</t>
  </si>
  <si>
    <t xml:space="preserve">СБЦ "Инженерно-геологические и инженерно-экологические изыскания для строительства (1999)" табл.75 п.8
(СБЦ103-75-8) </t>
  </si>
  <si>
    <t xml:space="preserve">Определение коррозионной активности грунтовых и других вод по отношению к свинцовым и алюминиевым оболочкам кабеля одновременно, 3(1 проба) </t>
  </si>
  <si>
    <t>(0,0038*3)*61,09</t>
  </si>
  <si>
    <t xml:space="preserve">СБЦ "Инженерно-геологические и инженерно-экологические изыскания для строительства (1999)" табл.70 п.83
(СБЦ103-70-83) </t>
  </si>
  <si>
    <t xml:space="preserve">Единичные определения химического состава грунтов (почв): приготовление водной вытяжки, 3(1 образец) </t>
  </si>
  <si>
    <t>(0,0026*6)*61,09</t>
  </si>
  <si>
    <t xml:space="preserve">СБЦ "Инженерно-геологические и инженерно-экологические изыскания для строительства (1999)" табл.70 п.78
(СБЦ103-70-78) </t>
  </si>
  <si>
    <t xml:space="preserve">Единичные определения химического состава грунтов (почв): вес осадка на фильтре и потери при прокаливании, 6(1 образец) </t>
  </si>
  <si>
    <t>(0,1099*9)*61,09</t>
  </si>
  <si>
    <t xml:space="preserve">СБЦ "Инженерно-геологические и инженерно-экологические изыскания для строительства (1999)" табл.63 п.23
(СБЦ103-63-23) </t>
  </si>
  <si>
    <t xml:space="preserve">Сокращенный комплекс физико-механических свойств глинистого грунта нарушенной структуры с заданной влажностью и плотностью сухого грунта при компрессионных испытаниях с нагрузками до 0,6МПа. Неконсолидированный срез под нагрузкой до 0,6МПа, 9(1 образец) </t>
  </si>
  <si>
    <t>(0,0029*11)*61,09</t>
  </si>
  <si>
    <t xml:space="preserve">СБЦ "Инженерно-геологические и инженерно-экологические изыскания для строительства (1999)" табл.64 п.3
(СБЦ103-64-3) </t>
  </si>
  <si>
    <t xml:space="preserve">Определение плотности песчаных грунтов, 11(1 образец) </t>
  </si>
  <si>
    <t>(0,0019*11)*61,09</t>
  </si>
  <si>
    <t xml:space="preserve">СБЦ "Инженерно-геологические и инженерно-экологические изыскания для строительства (1999)" табл.64 п.1
(СБЦ103-64-1) </t>
  </si>
  <si>
    <t xml:space="preserve">Определение влажности песчаных грунтов, 11(1 образец) </t>
  </si>
  <si>
    <t>(0,004*11)*61,09</t>
  </si>
  <si>
    <t xml:space="preserve">СБЦ "Инженерно-геологические и инженерно-экологические изыскания для строительства (1999)" табл.64 п.6
(СБЦ103-64-6) </t>
  </si>
  <si>
    <t xml:space="preserve">Гранулометрический анализ песчаных грунтов ситовым методом с разделением на фракции 10;5;2;1;0.5мм без кипячения и промывки (навеска до 0.5кг), 11(1 образец) </t>
  </si>
  <si>
    <t>(0,0681*7)*61,09</t>
  </si>
  <si>
    <t xml:space="preserve">СБЦ "Инженерно-геологические и инженерно-экологические изыскания для строительства (1999)" табл.63 п.10
(СБЦ103-63-10) </t>
  </si>
  <si>
    <t xml:space="preserve">Комплекс определений оптимальной влажности и максимальной плотности глинистого грунта, 7(1 образец) </t>
  </si>
  <si>
    <t>(0,0471*7)*61,09</t>
  </si>
  <si>
    <t xml:space="preserve">СБЦ "Инженерно-геологические и инженерно-экологические изыскания для строительства (1999)" табл.63 п.8
(СБЦ103-63-8) </t>
  </si>
  <si>
    <t xml:space="preserve">Полный комплекс определений для глинистых грунтов с включениями частиц диаметром более 1мм (свыше 10%), 7(1 образец) </t>
  </si>
  <si>
    <t>(0,1781*9)*61,09</t>
  </si>
  <si>
    <t xml:space="preserve">СБЦ "Инженерно-геологические и инженерно-экологические изыскания для строительства (1999)" табл.63 п.27
(СБЦ103-63-27) </t>
  </si>
  <si>
    <t xml:space="preserve">Полный комплекс физико-механических свойств глинистого грунта с определением сопротивления грунта срезу (неконсолидированный срез) и компенсированными испытаниями с нагрузкой до 0,6МПа, 9(1 образец) </t>
  </si>
  <si>
    <t>Раздел 2. Лабораторные работы</t>
  </si>
  <si>
    <t xml:space="preserve">   Итого Поз. 1-4</t>
  </si>
  <si>
    <t>п.13 ОУ Расходы на организацию и ликвидацию инженерно-геологических работ К=1,15;</t>
  </si>
  <si>
    <t>Внутр_тр Расходы по внутреннему транспорту при расстоянии от базы до участка изысканий 15-20 км, при сметной стоимости полевых изыскательских работ до 5 тыс. руб. К=1,1625;</t>
  </si>
  <si>
    <t>ОУ п.14 При проведении полевых работ без выплаты работникам командировочных или полевого довольствия К=0,85;</t>
  </si>
  <si>
    <t>(0,0062*32)*0,85*1,1625*(2,5*6% от 1 +1)*61,09</t>
  </si>
  <si>
    <t xml:space="preserve">СБЦ "Инженерно-геологические и инженерно-экологические изыскания для строительства (1999)" табл.93 п.1-1
(СБЦ103-93-1-1) </t>
  </si>
  <si>
    <t xml:space="preserve">Плановая и высотная привязка при расстоянии между геологическими выработками или точками до 50м: категория сложности 1, 32(1 выработка (точка)) </t>
  </si>
  <si>
    <t>(0,0229*25)*0,85*1,1625*61,09</t>
  </si>
  <si>
    <t xml:space="preserve">СБЦ "Инженерно-геологические и инженерно-экологические изыскания для строительства (1999)" табл.57 п.1-1
(СБЦ103-57-1-1) </t>
  </si>
  <si>
    <t xml:space="preserve">Отбор монолитов из буровых скважин (связные грунты) с глубины до 10м, 25(1 монолит) </t>
  </si>
  <si>
    <t>(0,036*32)*0,85*1,1625*61,09</t>
  </si>
  <si>
    <t xml:space="preserve">СБЦ "Инженерно-геологические и инженерно-экологические изыскания для строительства (1999)" табл.17 п.1-1
(СБЦ103-17-1-1) </t>
  </si>
  <si>
    <t xml:space="preserve">Колонковое бурение скважины диаметром до 160мм, глубиной до 15м: категория породы 1, 32(м) </t>
  </si>
  <si>
    <t>(0,0183*1)*0,85*1,1625*61,09</t>
  </si>
  <si>
    <t xml:space="preserve">СБЦ "Инженерно-геологические и инженерно-экологические изыскания для строительства (1999)" табл.9 п.1-1-1
(СБЦ103-9-1-1-1) </t>
  </si>
  <si>
    <t xml:space="preserve">Инженерно-геологическая, гидрогеологическая рекогносцировка при проходимости хорошей: 1 категория сложности, полевые работы, 1(1 км маршрута) </t>
  </si>
  <si>
    <t>Итого по расчету: 442,47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</si>
  <si>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Инженерно-геологические изыскания, </t>
  </si>
  <si>
    <t xml:space="preserve">      Итого Поз. 29-31</t>
  </si>
  <si>
    <t xml:space="preserve">      Итого Поз. 1-28</t>
  </si>
  <si>
    <t xml:space="preserve">   Итого Поз. 31</t>
  </si>
  <si>
    <t xml:space="preserve"> при составлении инженерно-геологических карт и разрезов К=1,5;</t>
  </si>
  <si>
    <t>(0,00021*128890)*1,5</t>
  </si>
  <si>
    <t xml:space="preserve">Составление технического отчета (заключения) о результатах выполненных работ,  категория сложности инженерно-геологических условий 2, при стоимости камеральных работ: до 5 тыс. руб. - 21%, 128890(1 отчет) </t>
  </si>
  <si>
    <t xml:space="preserve">      Итого Поз. 29-30</t>
  </si>
  <si>
    <t xml:space="preserve">      Итого Поз. 25-28</t>
  </si>
  <si>
    <t>9+0,61+15,98+16,68+6,02+29,26+0,33+0,33+0,16+0,32+0,69+5,25+5,25+0,93+5,88</t>
  </si>
  <si>
    <t xml:space="preserve">СБЦ "Инженерно-геологические и инженерно-экологические изыскания для строительства (1999)" табл.86 п.6
(СБЦ103-86-6) </t>
  </si>
  <si>
    <t xml:space="preserve">Камеральная обработка химических и бактериологических анализов на загрязненность почво-грунтов, воды, льда, снега и донных отложений при инженерно-экологических изысканиях - 20% от стоимости лабораторных работ, 0() </t>
  </si>
  <si>
    <t>(1,2)*0,2</t>
  </si>
  <si>
    <t>(0,161*1,25)*61,09</t>
  </si>
  <si>
    <t xml:space="preserve">СБЦ "Инженерно-геологические и инженерно-экологические изыскания для строительства (1999)" табл.91 п.1-2
(СБЦ103-91-1-2) </t>
  </si>
  <si>
    <t xml:space="preserve">Измерение потока радона на участке - камеральные работы, 1,25(20 точек) </t>
  </si>
  <si>
    <t>(0,0207*5)*61,09</t>
  </si>
  <si>
    <t xml:space="preserve">СБЦ "Инженерно-геологические и инженерно-экологические изыскания для строительства (1999)" табл.92 п.1-2
(СБЦ103-92-1-2) </t>
  </si>
  <si>
    <t xml:space="preserve">Радиационное обследование участка площадью: до 0.5 га - камеральные работы, 5(0,1 га) </t>
  </si>
  <si>
    <t>(0,2*1)*61,09</t>
  </si>
  <si>
    <t xml:space="preserve">СБЦ "Инженерно-геологические и инженерно-экологические изыскания для строительства (1999)" табл.81 п.1-1
(СБЦ103-81-1-1) </t>
  </si>
  <si>
    <t xml:space="preserve">Составление программы производства работ, средняя глубина исследования: до 5м, исследуемая площадь до 1км2, 1(1 программа) </t>
  </si>
  <si>
    <t xml:space="preserve">   Итого Поз. 9-24</t>
  </si>
  <si>
    <t>(0,0196*1)*61,09</t>
  </si>
  <si>
    <t xml:space="preserve">СБЦ "Инженерно-геологические и инженерно-экологические изыскания для строительства (1999)" табл.62 п.21
(СБЦ103-62-21) </t>
  </si>
  <si>
    <t xml:space="preserve">Гранулометрический анализ ситовым методом и методом пипетки с разделением на фракции от 10 до 0.001мм, глинистый грунт, 1(1 образец) </t>
  </si>
  <si>
    <t>(0,0962*1)*61,09</t>
  </si>
  <si>
    <t xml:space="preserve">СБЦ "Инженерно-геологические и инженерно-экологические изыскания для строительства (1999)" табл.73 п.1
(СБЦ103-73-1) </t>
  </si>
  <si>
    <t xml:space="preserve">Полный анализ воды, 1(1 проба) </t>
  </si>
  <si>
    <t>(0,0152*1)*61,09</t>
  </si>
  <si>
    <t xml:space="preserve">СБЦ "Инженерно-геологические и инженерно-экологические изыскания для строительства (1999)" табл.70 п.2
(СБЦ103-70-2) </t>
  </si>
  <si>
    <t xml:space="preserve">Единичные определения химического состава грунтов (почв): общая (валовая) сера с кислотным разложением или спеканием (по Ручик), 1(1 образец) </t>
  </si>
  <si>
    <t>(0,086*1)*61,09</t>
  </si>
  <si>
    <t xml:space="preserve">СБЦ "Инженерно-геологические и инженерно-экологические изыскания для строительства (1999)" табл.70 п.64
(СБЦ103-70-64) </t>
  </si>
  <si>
    <t xml:space="preserve">Единичные определения химического состава грунтов (почв): определение пестицидов хроматографическим методом, 1(1 образец) </t>
  </si>
  <si>
    <t xml:space="preserve">СБЦ "Инженерно-геологические и инженерно-экологические изыскания для строительства (1999)" табл.70 п.65
(СБЦ103-70-65) </t>
  </si>
  <si>
    <t xml:space="preserve">Единичные определения химического состава грунтов (почв): определение полихлорбифенилов хроматографическим методом, 1(1 образец) </t>
  </si>
  <si>
    <t>(0,0113*1)*61,09</t>
  </si>
  <si>
    <t xml:space="preserve">СБЦ "Инженерно-геологические и инженерно-экологические изыскания для строительства (1999)" табл.72 п.66
(СБЦ103-72-66) </t>
  </si>
  <si>
    <t xml:space="preserve">Единичные определения химического состава воды: фотометрический метод с пирамидоном, ингредиент - фенолы, 1(1 проба) </t>
  </si>
  <si>
    <t>(0,0053*1)*61,09</t>
  </si>
  <si>
    <t xml:space="preserve">СБЦ "Инженерно-геологические и инженерно-экологические изыскания для строительства (1999)" табл.70 п.7
(СБЦ103-70-7) </t>
  </si>
  <si>
    <t xml:space="preserve">Единичные определения химического состава грунтов (почв): хлориды из отдельной навески, 1(1 образец) </t>
  </si>
  <si>
    <t>(0,0027*1)*61,09</t>
  </si>
  <si>
    <t xml:space="preserve">СБЦ "Инженерно-геологические и инженерно-экологические изыскания для строительства (1999)" табл.72 п.42
(СБЦ103-72-42) </t>
  </si>
  <si>
    <t xml:space="preserve">Единичные определения химического состава воды: колоримерический метод, ингредиент - нитриты, 1(1 проба) </t>
  </si>
  <si>
    <t>(0,0054*1)*61,09</t>
  </si>
  <si>
    <t xml:space="preserve">СБЦ "Инженерно-геологические и инженерно-экологические изыскания для строительства (1999)" табл.70 п.16
(СБЦ103-70-16) </t>
  </si>
  <si>
    <t xml:space="preserve">Единичные определения химического состава грунтов (почв): азот аммонийный в почвах по Несслеру, 1(1 образец) </t>
  </si>
  <si>
    <t xml:space="preserve">СБЦ "Инженерно-геологические и инженерно-экологические изыскания для строительства (1999)" табл.70 п.17
(СБЦ103-70-17) </t>
  </si>
  <si>
    <t xml:space="preserve">Единичные определения химического состава грунтов (почв): азот нитратный в почве дисульфофеноловым методом, 1(1 образец) </t>
  </si>
  <si>
    <t>(0,0958*5)*61,09</t>
  </si>
  <si>
    <t xml:space="preserve">СБЦ "Инженерно-геологические и инженерно-экологические изыскания для строительства (1999)" табл.70 п.66
(СБЦ103-70-66) </t>
  </si>
  <si>
    <t xml:space="preserve">Единичные определения химического состава грунтов (почв): определение полициклических ароматических углеводородов хроматографическим методом, 5(1 образец) </t>
  </si>
  <si>
    <t>(0,0197*5)*61,09</t>
  </si>
  <si>
    <t xml:space="preserve">СБЦ "Инженерно-геологические и инженерно-экологические изыскания для строительства (1999)" табл.70 п.63
(СБЦ103-70-63) </t>
  </si>
  <si>
    <t xml:space="preserve">Единичные определения химического состава грунтов (почв): определение нефтяных углеводородов хроматографическим методом, 5(1 образец) </t>
  </si>
  <si>
    <t>(0,0078*35)*61,09</t>
  </si>
  <si>
    <t xml:space="preserve">СБЦ "Инженерно-геологические и инженерно-экологические изыскания для строительства (1999)" табл.70 п.57
(СБЦ103-70-57) </t>
  </si>
  <si>
    <t xml:space="preserve">Единичные определения химического состава грунтов (почв): определение солей тяжелых металлов без пробоподготовки методом атомной абсорбции (1 металл) 7 металлов, 35(1 образец) </t>
  </si>
  <si>
    <t>(0,0523*5)*61,09</t>
  </si>
  <si>
    <t xml:space="preserve">СБЦ "Инженерно-геологические и инженерно-экологические изыскания для строительства (1999)" табл.70 п.85
(СБЦ103-70-85) </t>
  </si>
  <si>
    <t xml:space="preserve">Единичные определения химического состава грунтов (почв): пробоподготовка для выполнения физико-химических исследований солей тяжелых металлов, 5(1 образец) </t>
  </si>
  <si>
    <t>(0,002*5)*61,09</t>
  </si>
  <si>
    <t xml:space="preserve">СБЦ "Инженерно-геологические и инженерно-экологические изыскания для строительства (1999)" табл.70 п.14
(СБЦ103-70-14) </t>
  </si>
  <si>
    <t xml:space="preserve">Единичные определения химического состава грунтов (почв): водородный показатель рН водной или солевой вытяжки электриметрическим методом, 5(1 образец) </t>
  </si>
  <si>
    <t>(0,1474*1)*61,09</t>
  </si>
  <si>
    <t xml:space="preserve">СБЦ "Инженерно-геологические и инженерно-экологические изыскания для строительства (1999)" табл.70 п.69
(СБЦ103-70-69) </t>
  </si>
  <si>
    <t xml:space="preserve">Единичные определения химического состава грунтов (почв): определение радионуклидов хроматомасс-спектрометрическим методом, 1(1 образец) </t>
  </si>
  <si>
    <t xml:space="preserve">   Итого Поз. 1-8</t>
  </si>
  <si>
    <t>(0,0061*1)*0,85*1,1625*(2,5*6% от 1 +1)*61,09</t>
  </si>
  <si>
    <t xml:space="preserve">СБЦ "Инженерно-геологические и инженерно-экологические изыскания для строительства (1999)" табл.60 п.5
(СБЦ103-60-5) </t>
  </si>
  <si>
    <t xml:space="preserve">Отбор точечных проб для анализа на загрязненность по химическим показателям: донных отложений из поверхностного слоя, 1(1 проба) </t>
  </si>
  <si>
    <t>(0,0076*1)*0,85*1,1625*(2,5*6% от 1 +1)*61,09</t>
  </si>
  <si>
    <t xml:space="preserve">СБЦ "Инженерно-геологические и инженерно-экологические изыскания для строительства (1999)" табл.60 п.2
(СБЦ103-60-2) </t>
  </si>
  <si>
    <t xml:space="preserve">Отбор точечных проб для анализа на загрязненность по химическим показателям: воды с глубины более 0.5м, 1(1 проба) </t>
  </si>
  <si>
    <t>(0,0046*1)*0,85*1,1625*(2,5*6% от 1 +1)*61,09</t>
  </si>
  <si>
    <t xml:space="preserve">СБЦ "Инженерно-геологические и инженерно-экологические изыскания для строительства (1999)" табл.60 п.1
(СБЦ103-60-1) </t>
  </si>
  <si>
    <t xml:space="preserve">Отбор точечных проб для анализа на загрязненность по химическим показателям: воды с поверхности, 1(1 проба) </t>
  </si>
  <si>
    <t>(0,0377*2)*0,85*1,1625*(2,5*6% от 1 +1)*61,09</t>
  </si>
  <si>
    <t xml:space="preserve">СБЦ "Инженерно-геологические и инженерно-экологические изыскания для строительства (1999)" табл.60 п.10
(СБЦ103-60-10) </t>
  </si>
  <si>
    <t xml:space="preserve">Отбор проб для бактериологического анализа: почво-грунтов с одной пробной площадки, 2(1 проба) </t>
  </si>
  <si>
    <t>(0,0069*2)*0,85*1,1625*(2,5*6% от 1 +1)*61,09</t>
  </si>
  <si>
    <t xml:space="preserve">СБЦ "Инженерно-геологические и инженерно-экологические изыскания для строительства (1999)" табл.60 п.7
(СБЦ103-60-7) </t>
  </si>
  <si>
    <t xml:space="preserve">Отбор точечных проб для анализа на загрязненность по химическим показателям: почво-грунтов (методами конверта, по диагонали и т.п.), 2(1 проба) </t>
  </si>
  <si>
    <t>(0,535*0,75)*0,85*1,1625*(2,5*6% от 1 +1)*61,09</t>
  </si>
  <si>
    <t xml:space="preserve">СБЦ "Инженерно-геологические и инженерно-экологические изыскания для строительства (1999)" табл.91 п.1-1
(СБЦ103-91-1-1) </t>
  </si>
  <si>
    <t xml:space="preserve">Измерение потока радона на участке - полевые работы, 0,75(20 точек) </t>
  </si>
  <si>
    <t>(0,06*3)*0,85*1,1625*(2,5*6% от 1 +1)*61,09</t>
  </si>
  <si>
    <t xml:space="preserve">СБЦ "Инженерно-геологические и инженерно-экологические изыскания для строительства (1999)" табл.92 п.2-1
(СБЦ103-92-2-1) </t>
  </si>
  <si>
    <t xml:space="preserve">Радиационное обследование участка площадью: св. 0.5 до 1.0 га - полевые работы, 3(0,1 га) </t>
  </si>
  <si>
    <t>Итого по расчету: 316,29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</si>
  <si>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Инженерно-экологические изыскания, </t>
  </si>
  <si>
    <t xml:space="preserve">СМЕТА № 12-01-05   </t>
  </si>
  <si>
    <t xml:space="preserve">   Итого Поз. 1-20</t>
  </si>
  <si>
    <t xml:space="preserve">   Итого Поз. 8-20</t>
  </si>
  <si>
    <t>Ч.1 п.4 При составлении карт, планов и профилей в цифровом виде (на камеральные работы) К=1,3;</t>
  </si>
  <si>
    <t xml:space="preserve">СБЦ "Инженерно-гидрографические работы. Инженерно-гидрометеорологические изыскания на реках (2001)" табл.42 п.2-2
(СБЦ104-42-2-2) </t>
  </si>
  <si>
    <t xml:space="preserve">Составление технического отчета (пояснительной записки) по гидрографическим, гидроморфологическим и геодезическим работам: стоимость полевых камеральных работ свыше 2 до 5 тыс.руб., 1(1 программа) </t>
  </si>
  <si>
    <t xml:space="preserve">СБЦ "Инженерно-гидрографические работы. Инженерно-гидрометеорологические изыскания на реках (2001)" табл.69 п.1-2
(СБЦ104-69-1-2) </t>
  </si>
  <si>
    <t xml:space="preserve">Составление климатической характеристики района изысканий при числе метеорологических станций 1, число годостанций: 100, 1(1 записка) </t>
  </si>
  <si>
    <t xml:space="preserve">СБЦ "Инженерно-гидрографические работы. Инженерно-гидрометеорологические изыскания на реках (2001)" табл.67 п.1
(СБЦ104-67-1) </t>
  </si>
  <si>
    <t xml:space="preserve">Подбор станций или постов с оценкой качества материалов наблюдений и степени их репрезентативности, 1(1 годостанция) </t>
  </si>
  <si>
    <t xml:space="preserve">СБЦ "Инженерно-гидрографические работы. Инженерно-гидрометеорологические изыскания на реках (2001)" табл.55 п.1
(СБЦ104-55-1) </t>
  </si>
  <si>
    <t xml:space="preserve">Построение кривой расходов гидравлическим методом, 1(1 график) </t>
  </si>
  <si>
    <t xml:space="preserve">СБЦ "Инженерно-гидрографические работы. Инженерно-гидрометеорологические изыскания на реках (2001)" табл.56 п.2
(СБЦ104-56-2) </t>
  </si>
  <si>
    <t xml:space="preserve">Определение максимальных расходов весеннего половодья или дождевых паводков по эмпирическим редукционным формулам, 4(1 расчет) </t>
  </si>
  <si>
    <t xml:space="preserve">СБЦ "Инженерно-гидрографические работы. Инженерно-гидрометеорологические изыскания на реках (2001)" табл.56 п.18
(СБЦ104-56-18) </t>
  </si>
  <si>
    <t xml:space="preserve">Выбор аналога при отсутствии данных наблюдений в исследуемом створе, 1(1 расчет) </t>
  </si>
  <si>
    <t xml:space="preserve">СБЦ "Инженерно-гидрографические работы. Инженерно-гидрометеорологические изыскания на реках (2001)" табл.55 п.9
(СБЦ104-55-9) </t>
  </si>
  <si>
    <t xml:space="preserve">Определение площади водосбора, 39(1 дм2) </t>
  </si>
  <si>
    <t xml:space="preserve">СБЦ "Инженерно-гидрографические работы. Инженерно-гидрометеорологические изыскания на реках (2001)" табл.51 п.1
(СБЦ104-51-1) </t>
  </si>
  <si>
    <t xml:space="preserve">Составление таблицы гидрологической изученности бассейна реки при числе пунктов наблюдений: до 50, 1(1 таблица) </t>
  </si>
  <si>
    <t xml:space="preserve">СБЦ "Инженерно-гидрографические работы. Инженерно-гидрометеорологические изыскания на реках (2001)" табл.51 п.3
(СБЦ104-51-3) </t>
  </si>
  <si>
    <t xml:space="preserve">Составление схемы гидрометеорологической изученности бассейна реки при числе пунктов наблюдений: до 50, 1(1 схема) </t>
  </si>
  <si>
    <t xml:space="preserve">СБЦ "Инженерно-гидрографические работы. Инженерно-гидрометеорологические изыскания на реках (2001)" табл.48 п.1-2-1
(СБЦ104-48-1-2-1) </t>
  </si>
  <si>
    <t xml:space="preserve">Измерение расхода воды детальным методом, ширина реки: свыше 20 до 100 м, полевые работы, 1(1 расход) </t>
  </si>
  <si>
    <t xml:space="preserve">СБЦ "Инженерно-гидрографические работы. Инженерно-гидрометеорологические изыскания на реках (2001)" табл.24 п.1-2-2
(СБЦ104-24-1-2-2) </t>
  </si>
  <si>
    <t xml:space="preserve">Разбивка и нивелирование морфометрического створа: категория сложности 2, камеральные работы, 1(1 км морфометрического створа) </t>
  </si>
  <si>
    <t xml:space="preserve">СБЦ "Инженерно-гидрографические работы. Инженерно-гидрометеорологические изыскания на реках (2001)" табл.43 п.2-2-2
(СБЦ104-43-2-2-2) </t>
  </si>
  <si>
    <t xml:space="preserve">Рекогносцировочное обследование бассейна реки: категория сложности 2, камеральные работы, 0,5(1 км маршрута) </t>
  </si>
  <si>
    <t xml:space="preserve">СБЦ "Инженерно-гидрографические работы. Инженерно-гидрометеорологические изыскания на реках (2001)" табл.42 п.2-1
(СБЦ104-42-2-1) </t>
  </si>
  <si>
    <t xml:space="preserve">Составление программы (предписания) по гидрографическим, гидроморфологическим и геодезическим работам: стоимость полевых камеральных работ свыше 2 до 5 тыс.руб., 1(1 программа) </t>
  </si>
  <si>
    <t>п.13 ОУ Расходы на организацию и ликвидацию инженерно-гидрографических работ К=1,06;</t>
  </si>
  <si>
    <t xml:space="preserve">СБЦ "Инженерно-гидрографические работы. Инженерно-гидрометеорологические изыскания на реках (2001)" табл.48 п.15-2
(СБЦ104-48-15-2) </t>
  </si>
  <si>
    <t xml:space="preserve">Фотоработы, ширина реки: свыше 20 до 100 м, 9(1 снимок) </t>
  </si>
  <si>
    <t xml:space="preserve">СБЦ "Инженерно-гидрографические работы. Инженерно-гидрометеорологические изыскания на реках (2001)" табл.48 п.1-2-2
(СБЦ104-48-1-2-2) </t>
  </si>
  <si>
    <t xml:space="preserve">Измерение расхода воды детальным методом, ширина реки: свыше 20 до 100 м, камеральные работы, 1(1 расход) </t>
  </si>
  <si>
    <t xml:space="preserve">СБЦ "Инженерно-гидрографические работы. Инженерно-гидрометеорологические изыскания на реках (2001)" табл.26 п.3-2
(СБЦ104-26-3-2) </t>
  </si>
  <si>
    <t xml:space="preserve">Определение мгновенного уклона поверхности воды в реке при количестве урезных кольев на 1 км длины реки 1 шт: категория сложности 2, 1(1 определение на 1 км длины реки) </t>
  </si>
  <si>
    <t xml:space="preserve">СБЦ "Инженерно-гидрографические работы. Инженерно-гидрометеорологические изыскания на реках (2001)" табл.48 п.3-2
(СБЦ104-48-3-2) </t>
  </si>
  <si>
    <t xml:space="preserve">Промеры глубин, ширина реки: свыше 20 до 100 м, 1(1 профиль) </t>
  </si>
  <si>
    <t xml:space="preserve">СБЦ "Инженерно-гидрографические работы. Инженерно-гидрометеорологические изыскания на реках (2001)" табл.44 п.7-2
(СБЦ104-44-7-2) </t>
  </si>
  <si>
    <t xml:space="preserve">Сооружение промерного створа, при ширине реки: до 100 м, категория сложности 2, 1(1 створ) </t>
  </si>
  <si>
    <t xml:space="preserve">СБЦ "Инженерно-гидрографические работы. Инженерно-гидрометеорологические изыскания на реках (2001)" табл.24 п.1-2-1
(СБЦ104-24-1-2-1) </t>
  </si>
  <si>
    <t xml:space="preserve">Разбивка и нивелирование морфометрического створа: категория сложности 2, полевые работы, 1(1 км морфометрического створа) </t>
  </si>
  <si>
    <t xml:space="preserve">СБЦ "Инженерно-гидрографические работы. Инженерно-гидрометеорологические изыскания на реках (2001)" табл.43 п.2-2-1
(СБЦ104-43-2-2-1) </t>
  </si>
  <si>
    <t xml:space="preserve">Рекогносцировочное обследование бассейна реки: категория сложности 2, полевые работы, 0,5(1 км маршрута) </t>
  </si>
  <si>
    <t xml:space="preserve">СМЕТА № 12-01-06   </t>
  </si>
  <si>
    <t>06-01-01</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</si>
  <si>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Устройство сетей водоснабжения и водоотведения, </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</si>
  <si>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Благоустройство, </t>
  </si>
  <si>
    <t>07-01-01</t>
  </si>
  <si>
    <t>Временные здания и сооружения - Объекты жилищного, социально-культурного, коммунально-бытового назначения в сельской местности - 3,1% (п. 1, 2, 3, 5)</t>
  </si>
  <si>
    <t>Производство работ в зимнее время - Объекты общественного, социально-культурного и коммунально-бытового назначения - 1,5% (п. 1, 2, 3, 5)</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</si>
  <si>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Проектная документация, </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</si>
  <si>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Инженерно-геодезические изыскания, </t>
  </si>
  <si>
    <t>СМЕТА № 12-01-04</t>
  </si>
  <si>
    <t>Инженерно-геодезические изыскания</t>
  </si>
  <si>
    <t>Инженерно-геологические изыскания</t>
  </si>
  <si>
    <t>Инженерно-экологические изыскания</t>
  </si>
  <si>
    <t>Инженерно-гидрометеорологические изыскания</t>
  </si>
  <si>
    <t>12-01-01</t>
  </si>
  <si>
    <t>12-01-02</t>
  </si>
  <si>
    <t>12-01-03</t>
  </si>
  <si>
    <t>12-01-04</t>
  </si>
  <si>
    <t>12-01-05</t>
  </si>
  <si>
    <t>12-01-06</t>
  </si>
  <si>
    <t xml:space="preserve">   Итого Поз. 2-4</t>
  </si>
  <si>
    <t>ОУ п.15г При необходимости: составления плана подземных и надземных сооружений в цвете (красках) к стоимости соответствующих камеральных работ К=1,1;</t>
  </si>
  <si>
    <t>(6,6% от (8,03362+4,81025))*1,75*1,1*5,36</t>
  </si>
  <si>
    <t xml:space="preserve">СБЦ "Инженерно-геодезические изыскания при строительстве и эксплуатации зданий и сооружений (2006)" табл.68 п.1
(СБЦ105-68-1) </t>
  </si>
  <si>
    <t xml:space="preserve">Составление технического отчета (пояснительной записки) по геодезическим работам: стоимость работ до 100 тыс.руб. - 6,6%, 1(1 отчет) </t>
  </si>
  <si>
    <t>ОУ п.15а При необходимости выполнения камеральных работ с использованием материалов ограниченного пользования К=1,1;</t>
  </si>
  <si>
    <t>(3,4% от (8,03362+4,81025))*1,75*1,1*5,36</t>
  </si>
  <si>
    <t xml:space="preserve">СБЦ "Инженерно-геодезические изыскания при строительстве и эксплуатации зданий и сооружений (2006)" табл.67 п.1
(СБЦ105-67-1) </t>
  </si>
  <si>
    <t xml:space="preserve">Составление программы (предписания) по геодезическим работам: стоимость работ до 100 тыс.руб. - 3,4%, 1(1 программа) </t>
  </si>
  <si>
    <t>ОУ п.15а При необходимости составления плана подземных и надземных сооружений в цвете (красках) К=1,1;</t>
  </si>
  <si>
    <t>(0,444*1,05)*1,75*1,1*5,36</t>
  </si>
  <si>
    <t xml:space="preserve">СБЦ "Инженерно-геодезические изыскания при строительстве и эксплуатации зданий и сооружений (2006)" табл.32 п.1-1-2
(СБЦ105-32-1-1-2) </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</si>
  <si>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Канализация, дренажные сети, кабели: слаботочные (телефон, радио, телеграф), электрические до 110 кВ, количество пересечений с существующими коммуникациями: до 2, камеральные работы, 1,05(100 м траншеи) </t>
  </si>
  <si>
    <t>(0,993*1,05)*1,25*1,15*5,36</t>
  </si>
  <si>
    <t xml:space="preserve">СБЦ "Инженерно-геодезические изыскания при строительстве и эксплуатации зданий и сооружений (2006)" табл.32 п.1-1-1
(СБЦ105-32-1-1-1) </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</si>
  <si>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Канализация, дренажные сети, кабели: слаботочные (телефон, радио, телеграф), электрические до 110 кВ, количество пересечений с существующими коммуникациями: до 2, полевые работы, 1,05(100 м траншеи) </t>
  </si>
  <si>
    <t>Итого по расчету: 26,09617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</si>
  <si>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Контрольно-измерительная съемка наружных сетей электроснабжения, </t>
  </si>
  <si>
    <t xml:space="preserve">СМЕТА № 09-01-01   </t>
  </si>
  <si>
    <t>(6,6% от (1,17609+0,41355))*1,75*1,1*5,36</t>
  </si>
  <si>
    <t>(3,4% от (1,17609+0,41355))*1,75*1,1*5,36</t>
  </si>
  <si>
    <t>(0,501*0,08)*1,75*1,1*5,36</t>
  </si>
  <si>
    <t xml:space="preserve">СБЦ "Инженерно-геодезические изыскания при строительстве и эксплуатации зданий и сооружений (2006)" табл.32 п.2-1-2
(СБЦ105-32-2-1-2) </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</si>
  <si>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Водопровод, трубопроводы напорные и технологические, электрические кабели 110 кВ и выше, количество пересечений с существующими коммуникациями: до 2, камеральные работы, 0,08(100 м траншеи) </t>
  </si>
  <si>
    <t>(1,908*0,08)*1,25*1,15*5,36</t>
  </si>
  <si>
    <t xml:space="preserve">СБЦ "Инженерно-геодезические изыскания при строительстве и эксплуатации зданий и сооружений (2006)" табл.32 п.2-1-1
(СБЦ105-32-2-1-1) </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</si>
  <si>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Водопровод, трубопроводы напорные и технологические, электрические кабели 110 кВ и выше, количество пересечений с существующими коммуникациями: до 2, полевые работы, 0,08(100 м траншеи) </t>
  </si>
  <si>
    <t>Итого по расчету: 3,22983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</si>
  <si>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Контрольно-измерительная съемка наружных сетей водоснабжения, </t>
  </si>
  <si>
    <t xml:space="preserve">СМЕТА № 09-01-02   </t>
  </si>
  <si>
    <t>(6,6% от (4,89668+2,93196))*1,75*1,1*5,36</t>
  </si>
  <si>
    <t>(3,4% от (4,89668+2,93196))*1,75*1,1*5,36</t>
  </si>
  <si>
    <t>(0,444*0,64)*1,75*1,1*5,36</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</si>
  <si>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Канализация, дренажные сети, кабели: слаботочные (телефон, радио, телеграф), электрические до 110 кВ, количество пересечений с существующими коммуникациями: до 2, камеральные работы, 0,64(100 м траншеи) </t>
  </si>
  <si>
    <t>(0,993*0,64)*1,25*1,15*5,36</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</si>
  <si>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Канализация, дренажные сети, кабели: слаботочные (телефон, радио, телеграф), электрические до 110 кВ, количество пересечений с существующими коммуникациями: до 2, полевые работы, 0,64(100 м траншеи) </t>
  </si>
  <si>
    <t>Итого по расчету: 15,90623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</si>
  <si>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Контрольно-измерительная съемка наружных сетей канализации, </t>
  </si>
  <si>
    <t xml:space="preserve">СМЕТА № 09-01-03   </t>
  </si>
  <si>
    <t>(6,6% от (1,62915+0,62238))*1,75*1,1*5,36</t>
  </si>
  <si>
    <t>(3,4% от (1,62915+0,62238))*1,75*1,1*5,36</t>
  </si>
  <si>
    <t>(0,754*0,08)*1,75*1,1*5,36</t>
  </si>
  <si>
    <t xml:space="preserve">СБЦ "Инженерно-геодезические изыскания при строительстве и эксплуатации зданий и сооружений (2006)" табл.32 п.3-1-2
(СБЦ105-32-3-1-2) </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</si>
  <si>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Теплосети, количество пересечений с существующими коммуникациями: до 2, камеральные работы, 0,08(100 м траншеи) </t>
  </si>
  <si>
    <t>(2,643*0,08)*1,25*1,15*5,36</t>
  </si>
  <si>
    <t xml:space="preserve">СБЦ "Инженерно-геодезические изыскания при строительстве и эксплуатации зданий и сооружений (2006)" табл.32 п.3-1-1
(СБЦ105-32-3-1-1) </t>
  </si>
  <si>
    <t xml:space="preserve">Съемка, нивелирование и детальное описание подземных коммуникаций в открытой траншее с составлением исполнительных чертежей инженерных сетей. Теплосети, количество пересечений с существующими коммуникациями: до 2, полевые работы, 0,08(100 м траншеи) </t>
  </si>
  <si>
    <t>Итого по расчету: 4,57465 тыс.руб.</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</si>
  <si>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Контрольно-измерительная съемка наружных сетей теплоснабжения, </t>
  </si>
  <si>
    <t xml:space="preserve">СМЕТА № 09-01-04   </t>
  </si>
  <si>
    <t>Контрольно-измерительная съемка наружных сетей канализации</t>
  </si>
  <si>
    <t xml:space="preserve">   Итого по разделу 1 Тепловые сети</t>
  </si>
  <si>
    <t>Итого по разделу 1 Тепловые сети</t>
  </si>
  <si>
    <t xml:space="preserve">Трубопроводы наружных сетей теплоснабжения в изоляции из пенополиуретана (ППУ), прокладка в полупроходных монолитных железобетонных каналах в мокрых грунтах, в траншее с креплениями, с погрузкой и вывозом грунта автотранспортом: диаметром труб 100 мм и глубиной 3 м, 0,072(100 м) </t>
  </si>
  <si>
    <t>Раздел 1. Тепловые сети</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</si>
  <si>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 Наружные тепловые сети, </t>
  </si>
  <si>
    <t xml:space="preserve">СМЕТА № 06-01-2   </t>
  </si>
  <si>
    <t>Итого по разделу 1 Подключение объекта</t>
  </si>
  <si>
    <t xml:space="preserve"> Районный коэффициент Лен.обл. К=0,92</t>
  </si>
  <si>
    <t xml:space="preserve">Подземная прокладка в траншее кабеля с медными жилами напряжением 1 кВ: кабель силовой с медными жилами, с изоляцией из ПВХ, с броней из стальных оцинкованных лент, без подушки под броней, в защитном шланге из ПВХ, напряжением 1 кВ, числом жил - 4 и сечением 70 мм2, 0,037(1 км) </t>
  </si>
  <si>
    <t>Раздел 1. Подключение объекта</t>
  </si>
  <si>
    <t xml:space="preserve">Строительство учебного корпуса ГБУ ДО ДООЦ "Россонь" им. Ю.А.Шадрина вблизи дер. Ванакюля Кингисеппского района Ленинградской области, кадастровый номер земельного участка 47:20:0621001:7,  Электроснабжение, </t>
  </si>
  <si>
    <t xml:space="preserve">СМЕТА № 04-01-02   </t>
  </si>
  <si>
    <t>(0,75*1)*1,3*5,36</t>
  </si>
  <si>
    <t>(0,446*1)*5,36</t>
  </si>
  <si>
    <t>(0,09*1)*5,36</t>
  </si>
  <si>
    <t>(0,068*1)*5,36</t>
  </si>
  <si>
    <t>(0,034*4)*5,36</t>
  </si>
  <si>
    <t>(0,206*1)*5,36</t>
  </si>
  <si>
    <t>(0,006*39)*5,36</t>
  </si>
  <si>
    <t>(0,105*1)*5,36</t>
  </si>
  <si>
    <t>(0,061*1)*5,36</t>
  </si>
  <si>
    <t>(0,13*1)*5,36</t>
  </si>
  <si>
    <t>(0,014*1)*1,3*5,36</t>
  </si>
  <si>
    <t>(0,007*0,5)*5,36</t>
  </si>
  <si>
    <t>(0,5*1)*1,3*5,36</t>
  </si>
  <si>
    <t>(0,007*9)*0,85*1,1625*1,06*5,36</t>
  </si>
  <si>
    <t>(0,029*1)*0,85*1,1625*1,06*5,36</t>
  </si>
  <si>
    <t>(0,102*1)*0,85*1,1625*1,06*5,36</t>
  </si>
  <si>
    <t>(0,021*1)*0,85*1,1625*1,06*5,36</t>
  </si>
  <si>
    <t>(0,033*1)*0,85*1,1625*1,06*5,36</t>
  </si>
  <si>
    <t>(0,161*1)*0,85*1,1625*1,06*5,36</t>
  </si>
  <si>
    <t>(0,02*0,5)*0,85*1,1625*1,06*5,36</t>
  </si>
  <si>
    <t>Итого по расчету: 19,08 тыс.руб.</t>
  </si>
  <si>
    <t xml:space="preserve">«Сельский Дом культуры со зрительным залом на 150 мест и библиотекой в дер. Пудомяги Пудомягского сельского поселения Гатчинского муниципального района Ленинградской области», , Инженерно-гидрографические и инженерно-гидрометеорологические изыскания, </t>
  </si>
  <si>
    <t>1 кв. 2023 г.</t>
  </si>
  <si>
    <t>(36,78)</t>
  </si>
  <si>
    <t>ТССЦ-103-2413</t>
  </si>
  <si>
    <t>Трубы гибкие гофрированные легкие из самозатухающего ПВХ (IP55) серии FL, с зондом, диаметром: 20 мм</t>
  </si>
  <si>
    <t>10 м</t>
  </si>
  <si>
    <t>6</t>
  </si>
  <si>
    <t>(А.Е. Шлюпкина)</t>
  </si>
  <si>
    <t xml:space="preserve"> Районный коэффициент Лен.обл. К=0,90</t>
  </si>
  <si>
    <t xml:space="preserve">НЦС 81-02-03-2023. Сборник №03. Объекты образования, табл.03-06-001 п.1
(НЦС03(2023)-06-001-01) </t>
  </si>
  <si>
    <t>(1165,31*115)*1,04*1,03*0,90</t>
  </si>
  <si>
    <t>Итого по расчету: 129196,99 тыс.руб.</t>
  </si>
  <si>
    <t xml:space="preserve">НЦС 81-02-16-2023. Сборник №16. Малые архитектурные формы, табл.16-07-001 п.2
(НЦС16(2023)-07-001-02) </t>
  </si>
  <si>
    <t>(20,29*29,68)*0,91</t>
  </si>
  <si>
    <t>Итого по расчету:</t>
  </si>
  <si>
    <t xml:space="preserve">НЦС 81-02-12-2023. Сборник №12. Наружные электрические сети, табл.12-01-004 п.4
(НЦС12(2023)-01-004-04) </t>
  </si>
  <si>
    <t>(3154,22*0,037)*0,91</t>
  </si>
  <si>
    <t>Итого по расчету: 106,20 тыс.руб.</t>
  </si>
  <si>
    <t xml:space="preserve">НЦС 81-02-14-2023. Сборник №14. Наружные сети водоснабжения и канализации, табл.14-06-004 п.1
(НЦС14(2023)-06-004-01) </t>
  </si>
  <si>
    <t xml:space="preserve"> п.16 табл. 2. Погрузка грунта в автомобили-самосвалы и вывоз на 1 км К=1,08.  </t>
  </si>
  <si>
    <t xml:space="preserve">   Всего с учетом "Районный коэффициент Лен.обл. К=0,88"</t>
  </si>
  <si>
    <t>(8153,99*0,008)*1,08</t>
  </si>
  <si>
    <t xml:space="preserve">НЦС 81-02-14-2023. Сборник №14. Наружные сети водоснабжения и канализации, табл.14-07-004 п.1
(НЦС14(2023)-07-004-01) </t>
  </si>
  <si>
    <t>(7259,26*0,064)*1,08</t>
  </si>
  <si>
    <t>Итого по расчету: 503,55 тыс.руб.</t>
  </si>
  <si>
    <t xml:space="preserve">НЦС 81-02-13-2023. Сборник №13. Наружные тепловые сети, табл.01-10-006 п.3
(НЦС13(2023)-10-006-03) </t>
  </si>
  <si>
    <t>28491,93*0,072</t>
  </si>
  <si>
    <t>Итого по расчету: 1 764,22 тыс.руб.</t>
  </si>
  <si>
    <t xml:space="preserve">НЦС 81-02-17-2023. Сборник №17. Озеленение, табл.17-02-001 п.4
(НЦС17(2023)-02-001-04) </t>
  </si>
  <si>
    <t xml:space="preserve">НЦС 81-02-16-2023. Сборник №16. Малые архитектурные формы, табл.16-06-002 п.2
(НЦС16(2023)-06-002-02) </t>
  </si>
  <si>
    <t xml:space="preserve">НЦС 81-02-16-2023. Сборник №16. Малые архитектурные формы, табл.16-06-001 п.4
(НЦС16(2023)-06-001-04) </t>
  </si>
  <si>
    <t>(32,38*115)*0,92</t>
  </si>
  <si>
    <t>(442,60*2,54)*0,91</t>
  </si>
  <si>
    <t>(413,39*1,94)*0,91</t>
  </si>
  <si>
    <t>ЛОКАЛЬНЫЙ СМЕТНЫЙ РАСЧЕТ (СМЕТА) № 01-01-01</t>
  </si>
  <si>
    <t>(153,51)</t>
  </si>
  <si>
    <t>(33,81)</t>
  </si>
  <si>
    <t>Раздел 1. Демонтаж здания</t>
  </si>
  <si>
    <t>ТЕР09-04-002-01</t>
  </si>
  <si>
    <t>Демонтаж кровельного покрытия: из профилированного листа при высоте здания до 25 м</t>
  </si>
  <si>
    <t>100 м2 покрытия</t>
  </si>
  <si>
    <t>Монтаж кровельного покрытия: из профилированного листа при высоте здания до 25 м</t>
  </si>
  <si>
    <t>Объем=496,4 / 100</t>
  </si>
  <si>
    <t>Приказ от 14.07.2022 № 571/пр п.83 табл.2</t>
  </si>
  <si>
    <t>Демонтаж (разборка) металлических, металлокомпозитных, композитных конструкций ОЗП=0,7; ЭМ=0,7 к расх.; ЗПМ=0,7; МАТ=0 к расх.; ТЗ=0,7; ТЗМ=0,7</t>
  </si>
  <si>
    <t>Пр/812-009.0-1</t>
  </si>
  <si>
    <t>НР Строительные металлические конструкции</t>
  </si>
  <si>
    <t>Пр/774-009.0</t>
  </si>
  <si>
    <t>СП Строительные металлические конструкции</t>
  </si>
  <si>
    <t>ТЕР09-04-006-02</t>
  </si>
  <si>
    <t>Демонтаж ограждающих конструкций стен: из профилированного листа при высоте здания до 30 м</t>
  </si>
  <si>
    <t>100 м2</t>
  </si>
  <si>
    <t>Монтаж ограждающих конструкций стен: из профилированного листа при высоте здания до 30 м</t>
  </si>
  <si>
    <t>Объем=381,78 / 100</t>
  </si>
  <si>
    <t>ТЕР09-01-001-01</t>
  </si>
  <si>
    <t>Демонтаж каркасов одноэтажных производственных зданий одно- и многопролетных без фонарей пролетом: до 24 м, высотой до 15 м без кранов</t>
  </si>
  <si>
    <t>1 т конструкций</t>
  </si>
  <si>
    <t>Монтаж каркасов одноэтажных производственных зданий одно- и многопролетных без фонарей пролетом: до 24 м, высотой до 15 м без кранов</t>
  </si>
  <si>
    <t>Объем=2+5,7+2,6</t>
  </si>
  <si>
    <t>ТЕР46-04-001-02</t>
  </si>
  <si>
    <t>Разборка: бетонных фундаментов</t>
  </si>
  <si>
    <t>1 м3</t>
  </si>
  <si>
    <t>Объем=496,4*0,3</t>
  </si>
  <si>
    <t>Пр/812-040.2-1</t>
  </si>
  <si>
    <t>НР Работы по реконструкции зданий и сооружений: разборка отдельных конструктивных элементов здания (сооружения), а также зданий (сооружений) в целом</t>
  </si>
  <si>
    <t>Пр/774-040.2</t>
  </si>
  <si>
    <t>СП Работы по реконструкции зданий и сооружений: разборка отдельных конструктивных элементов здания (сооружения), а также зданий (сооружений) в целом</t>
  </si>
  <si>
    <t xml:space="preserve">     Строительные работы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</si>
</sst>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00000"/>
    <numFmt numFmtId="168" formatCode="0.0000000"/>
  </numFmts>
  <fonts count="59"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rgb="FF000000"/>
      <name val="Arial"/>
      <family val="2"/>
      <charset val="204"/>
    </font>
    <font>
      <i/>
      <sz val="8"/>
      <color rgb="FF000000"/>
      <name val="Arial"/>
      <family val="2"/>
      <charset val="204"/>
    </font>
    <font>
      <b/>
      <sz val="8"/>
      <color rgb="FF000000"/>
      <name val="Arial"/>
      <family val="2"/>
      <charset val="204"/>
    </font>
    <font>
      <b/>
      <sz val="14"/>
      <color rgb="FF000000"/>
      <name val="Arial"/>
      <family val="2"/>
      <charset val="204"/>
    </font>
    <font>
      <b/>
      <sz val="9"/>
      <color rgb="FF000000"/>
      <name val="Times New Roman"/>
      <family val="1"/>
      <charset val="204"/>
    </font>
    <font>
      <sz val="8"/>
      <color rgb="FF000000"/>
      <name val="Times New Roman"/>
      <family val="1"/>
      <charset val="204"/>
    </font>
    <font>
      <b/>
      <sz val="8"/>
      <color rgb="FF000000"/>
      <name val="Times New Roman"/>
      <family val="1"/>
      <charset val="204"/>
    </font>
    <font>
      <sz val="8"/>
      <color rgb="FF000000"/>
      <name val="Arial Cyr"/>
      <charset val="204"/>
    </font>
    <font>
      <i/>
      <sz val="8"/>
      <color rgb="FF000000"/>
      <name val="Times New Roman"/>
      <family val="1"/>
      <charset val="204"/>
    </font>
    <font>
      <sz val="8"/>
      <color rgb="FFFF0000"/>
      <name val="Times New Roman"/>
      <family val="1"/>
      <charset val="204"/>
    </font>
    <font>
      <sz val="10"/>
      <name val="Arial Cyr"/>
      <charset val="204"/>
    </font>
    <font>
      <sz val="9"/>
      <name val="Times New Roman"/>
      <family val="1"/>
      <charset val="204"/>
    </font>
    <font>
      <u/>
      <sz val="10"/>
      <color theme="10"/>
      <name val="Arial Cyr"/>
      <charset val="204"/>
    </font>
    <font>
      <sz val="10"/>
      <color rgb="FF2874B2"/>
      <name val="Calibri"/>
      <family val="2"/>
      <charset val="204"/>
    </font>
    <font>
      <b/>
      <sz val="14"/>
      <name val="Arial"/>
      <family val="2"/>
      <charset val="204"/>
    </font>
    <font>
      <b/>
      <sz val="16"/>
      <name val="Arial"/>
      <family val="2"/>
      <charset val="204"/>
    </font>
    <font>
      <sz val="14"/>
      <name val="Arial"/>
      <family val="2"/>
      <charset val="204"/>
    </font>
    <font>
      <sz val="8"/>
      <name val="Calibri"/>
      <family val="2"/>
      <charset val="204"/>
    </font>
    <font>
      <sz val="9"/>
      <color rgb="FF000000"/>
      <name val="Times New Roman"/>
      <family val="1"/>
      <charset val="204"/>
    </font>
    <font>
      <sz val="11"/>
      <name val="Calibri"/>
      <family val="2"/>
      <charset val="204"/>
    </font>
    <font>
      <sz val="8"/>
      <name val="Times New Roman"/>
      <family val="1"/>
      <charset val="204"/>
    </font>
    <font>
      <b/>
      <sz val="11"/>
      <color theme="1"/>
      <name val="Calibri"/>
      <family val="2"/>
      <charset val="204"/>
      <scheme val="minor"/>
    </font>
    <font>
      <sz val="10"/>
      <color theme="1"/>
      <name val="Calibri"/>
      <family val="2"/>
      <charset val="204"/>
      <scheme val="minor"/>
    </font>
    <font>
      <sz val="10"/>
      <name val="Times New Roman"/>
      <family val="1"/>
      <charset val="204"/>
    </font>
    <font>
      <sz val="10"/>
      <name val="Arial"/>
      <family val="2"/>
      <charset val="204"/>
    </font>
    <font>
      <sz val="9"/>
      <name val="Arial"/>
      <family val="2"/>
      <charset val="204"/>
    </font>
    <font>
      <b/>
      <sz val="10"/>
      <name val="Arial"/>
      <family val="2"/>
      <charset val="204"/>
    </font>
    <font>
      <i/>
      <sz val="9"/>
      <name val="Arial"/>
      <family val="2"/>
      <charset val="204"/>
    </font>
    <font>
      <i/>
      <sz val="11"/>
      <color theme="1"/>
      <name val="Calibri"/>
      <family val="2"/>
      <charset val="204"/>
      <scheme val="minor"/>
    </font>
    <font>
      <i/>
      <sz val="10"/>
      <name val="Arial Cyr"/>
      <charset val="204"/>
    </font>
    <font>
      <b/>
      <sz val="11"/>
      <name val="Arial Cyr"/>
      <charset val="204"/>
    </font>
    <font>
      <sz val="8"/>
      <color theme="1"/>
      <name val="Calibri"/>
      <family val="2"/>
      <charset val="204"/>
      <scheme val="minor"/>
    </font>
    <font>
      <sz val="8"/>
      <name val="Arial"/>
      <family val="2"/>
      <charset val="204"/>
    </font>
    <font>
      <b/>
      <sz val="9"/>
      <color indexed="81"/>
      <name val="Tahoma"/>
      <family val="2"/>
      <charset val="204"/>
    </font>
    <font>
      <b/>
      <sz val="8"/>
      <color indexed="81"/>
      <name val="Tahoma"/>
      <family val="2"/>
      <charset val="204"/>
    </font>
    <font>
      <sz val="8"/>
      <color indexed="81"/>
      <name val="Tahoma"/>
      <family val="2"/>
      <charset val="204"/>
    </font>
    <font>
      <sz val="11"/>
      <color rgb="FF000000"/>
      <name val="Calibri"/>
      <family val="2"/>
      <charset val="204"/>
    </font>
    <font>
      <i/>
      <sz val="8"/>
      <name val="Arial"/>
      <family val="2"/>
      <charset val="204"/>
    </font>
    <font>
      <b/>
      <sz val="9"/>
      <color rgb="FF000000"/>
      <name val="Arial"/>
      <family val="2"/>
      <charset val="204"/>
    </font>
    <font>
      <b/>
      <sz val="8"/>
      <name val="Arial"/>
      <family val="2"/>
      <charset val="204"/>
    </font>
    <font>
      <sz val="8"/>
      <color rgb="FFFFFFFF"/>
      <name val="Arial"/>
      <family val="2"/>
      <charset val="204"/>
    </font>
    <font>
      <sz val="11"/>
      <color rgb="FF000000"/>
      <name val="Calibri"/>
      <charset val="204"/>
    </font>
    <font>
      <sz val="8"/>
      <name val="Arial"/>
      <charset val="204"/>
    </font>
    <font>
      <sz val="8"/>
      <color rgb="FFFFFFFF"/>
      <name val="Arial"/>
      <charset val="204"/>
    </font>
    <font>
      <i/>
      <sz val="8"/>
      <name val="Arial"/>
      <charset val="204"/>
    </font>
    <font>
      <b/>
      <sz val="14"/>
      <name val="Arial"/>
      <charset val="204"/>
    </font>
    <font>
      <sz val="8"/>
      <color rgb="FF000000"/>
      <name val="Arial"/>
      <charset val="204"/>
    </font>
    <font>
      <b/>
      <sz val="8"/>
      <name val="Arial"/>
      <charset val="204"/>
    </font>
    <font>
      <b/>
      <sz val="9"/>
      <color rgb="FF000000"/>
      <name val="Arial"/>
      <charset val="204"/>
    </font>
    <font>
      <b/>
      <sz val="8"/>
      <color rgb="FF000000"/>
      <name val="Arial"/>
      <charset val="204"/>
    </font>
  </fonts>
  <fills count="2">
    <fill>
      <patternFill patternType="none"/>
    </fill>
    <fill>
      <patternFill patternType="gray125"/>
    </fill>
  </fills>
  <borders count="17">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diagonal/>
    </border>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bottom/>
      <diagonal/>
    </border>
    <border>
      <left style="thin">
        <color auto="1"/>
      </left>
      <right/>
      <top/>
      <bottom/>
      <diagonal/>
    </border>
    <border>
      <left/>
      <right style="thin">
        <color auto="1"/>
      </right>
      <top style="thin">
        <color auto="1"/>
      </top>
      <bottom/>
      <diagonal/>
    </border>
  </borders>
  <cellStyleXfs count="17">
    <xf numFmtId="0" fontId="0" fillId="0" borderId="0"/>
    <xf numFmtId="0" fontId="19" fillId="0" borderId="11"/>
    <xf numFmtId="0" fontId="21" fillId="0" borderId="11" applyNumberFormat="0" applyFill="0" applyBorder="0" applyAlignment="0" applyProtection="0"/>
    <xf numFmtId="0" fontId="28" fillId="0" borderId="11"/>
    <xf numFmtId="0" fontId="8" fillId="0" borderId="11"/>
    <xf numFmtId="0" fontId="32" fillId="0" borderId="11">
      <alignment horizontal="left" vertical="top"/>
    </xf>
    <xf numFmtId="0" fontId="33" fillId="0" borderId="6" applyBorder="0" applyAlignment="0">
      <alignment horizontal="center" wrapText="1"/>
    </xf>
    <xf numFmtId="0" fontId="32" fillId="0" borderId="11">
      <alignment horizontal="center"/>
    </xf>
    <xf numFmtId="0" fontId="45" fillId="0" borderId="11"/>
    <xf numFmtId="0" fontId="7" fillId="0" borderId="11"/>
    <xf numFmtId="0" fontId="6" fillId="0" borderId="11"/>
    <xf numFmtId="0" fontId="5" fillId="0" borderId="11"/>
    <xf numFmtId="0" fontId="4" fillId="0" borderId="11"/>
    <xf numFmtId="0" fontId="3" fillId="0" borderId="11"/>
    <xf numFmtId="0" fontId="2" fillId="0" borderId="11"/>
    <xf numFmtId="0" fontId="1" fillId="0" borderId="11"/>
    <xf numFmtId="0" fontId="50" fillId="0" borderId="11"/>
  </cellStyleXfs>
  <cellXfs count="657">
    <xf numFmtId="0" fontId="0" fillId="0" borderId="0" xfId="0"/>
    <xf numFmtId="0" fontId="9" fillId="0" borderId="0" xfId="0" applyFont="1"/>
    <xf numFmtId="0" fontId="9" fillId="0" borderId="0" xfId="0" applyFont="1" applyAlignment="1">
      <alignment wrapText="1"/>
    </xf>
    <xf numFmtId="0" fontId="9" fillId="0" borderId="0" xfId="0" applyFont="1" applyAlignment="1">
      <alignment horizontal="right"/>
    </xf>
    <xf numFmtId="0" fontId="9" fillId="0" borderId="0" xfId="0" applyFont="1" applyAlignment="1">
      <alignment horizontal="center"/>
    </xf>
    <xf numFmtId="0" fontId="11" fillId="0" borderId="0" xfId="0" applyFont="1"/>
    <xf numFmtId="0" fontId="12" fillId="0" borderId="0" xfId="0" applyFont="1" applyAlignment="1">
      <alignment horizontal="center"/>
    </xf>
    <xf numFmtId="0" fontId="10" fillId="0" borderId="0" xfId="0" applyFont="1" applyAlignment="1">
      <alignment vertical="top"/>
    </xf>
    <xf numFmtId="0" fontId="10" fillId="0" borderId="0" xfId="0" applyFont="1" applyAlignment="1">
      <alignment horizontal="center"/>
    </xf>
    <xf numFmtId="0" fontId="10" fillId="0" borderId="0" xfId="0" applyFont="1"/>
    <xf numFmtId="0" fontId="11" fillId="0" borderId="0" xfId="0" applyFont="1" applyAlignment="1">
      <alignment horizontal="left"/>
    </xf>
    <xf numFmtId="0" fontId="14" fillId="0" borderId="6" xfId="0" applyFont="1" applyBorder="1" applyAlignment="1">
      <alignment horizontal="center" vertical="top" wrapText="1"/>
    </xf>
    <xf numFmtId="0" fontId="13" fillId="0" borderId="0" xfId="0" applyFont="1" applyAlignment="1">
      <alignment wrapText="1"/>
    </xf>
    <xf numFmtId="0" fontId="14" fillId="0" borderId="6" xfId="0" applyFont="1" applyBorder="1" applyAlignment="1">
      <alignment horizontal="left" vertical="top" wrapText="1"/>
    </xf>
    <xf numFmtId="4" fontId="14" fillId="0" borderId="6" xfId="0" applyNumberFormat="1" applyFont="1" applyBorder="1" applyAlignment="1">
      <alignment horizontal="right" vertical="top" wrapText="1"/>
    </xf>
    <xf numFmtId="0" fontId="11" fillId="0" borderId="6" xfId="0" applyFont="1" applyBorder="1"/>
    <xf numFmtId="4" fontId="15" fillId="0" borderId="6" xfId="0" applyNumberFormat="1" applyFont="1" applyBorder="1" applyAlignment="1">
      <alignment horizontal="right" vertical="top" wrapText="1"/>
    </xf>
    <xf numFmtId="0" fontId="15" fillId="0" borderId="0" xfId="0" applyFont="1" applyAlignment="1">
      <alignment wrapText="1"/>
    </xf>
    <xf numFmtId="0" fontId="9" fillId="0" borderId="10" xfId="0" applyFont="1" applyBorder="1"/>
    <xf numFmtId="0" fontId="14" fillId="0" borderId="0" xfId="0" applyFont="1" applyAlignment="1">
      <alignment horizontal="left" vertical="top"/>
    </xf>
    <xf numFmtId="0" fontId="16" fillId="0" borderId="0" xfId="0" applyFont="1"/>
    <xf numFmtId="0" fontId="9" fillId="0" borderId="11" xfId="0" applyFont="1" applyBorder="1"/>
    <xf numFmtId="0" fontId="14" fillId="0" borderId="1" xfId="0" applyFont="1" applyBorder="1" applyAlignment="1">
      <alignment horizontal="left" vertical="top"/>
    </xf>
    <xf numFmtId="0" fontId="17" fillId="0" borderId="2" xfId="0" applyFont="1" applyBorder="1"/>
    <xf numFmtId="0" fontId="17" fillId="0" borderId="2" xfId="0" applyFont="1" applyBorder="1" applyAlignment="1">
      <alignment horizontal="center"/>
    </xf>
    <xf numFmtId="0" fontId="18" fillId="0" borderId="0" xfId="0" applyFont="1" applyAlignment="1">
      <alignment horizontal="left" vertical="top"/>
    </xf>
    <xf numFmtId="0" fontId="20" fillId="0" borderId="11" xfId="1" applyFont="1"/>
    <xf numFmtId="0" fontId="19" fillId="0" borderId="11" xfId="1"/>
    <xf numFmtId="0" fontId="21" fillId="0" borderId="11" xfId="2"/>
    <xf numFmtId="0" fontId="22" fillId="0" borderId="11" xfId="1" applyFont="1" applyAlignment="1">
      <alignment vertical="center"/>
    </xf>
    <xf numFmtId="0" fontId="24" fillId="0" borderId="11" xfId="1" applyFont="1" applyAlignment="1">
      <alignment horizontal="center" vertical="center"/>
    </xf>
    <xf numFmtId="0" fontId="19" fillId="0" borderId="11" xfId="1" applyAlignment="1">
      <alignment vertical="center"/>
    </xf>
    <xf numFmtId="0" fontId="23" fillId="0" borderId="11" xfId="1" applyFont="1" applyAlignment="1">
      <alignment horizontal="center" vertical="center" wrapText="1"/>
    </xf>
    <xf numFmtId="0" fontId="23" fillId="0" borderId="11" xfId="1" applyFont="1" applyAlignment="1">
      <alignment horizontal="center" vertical="center"/>
    </xf>
    <xf numFmtId="0" fontId="24" fillId="0" borderId="11" xfId="1" applyFont="1" applyAlignment="1">
      <alignment vertical="center"/>
    </xf>
    <xf numFmtId="0" fontId="23" fillId="0" borderId="11" xfId="1" applyFont="1" applyAlignment="1">
      <alignment vertical="center"/>
    </xf>
    <xf numFmtId="0" fontId="25" fillId="0" borderId="11" xfId="1" applyFont="1" applyAlignment="1">
      <alignment vertical="center"/>
    </xf>
    <xf numFmtId="0" fontId="25" fillId="0" borderId="11" xfId="1" applyFont="1"/>
    <xf numFmtId="0" fontId="25" fillId="0" borderId="11" xfId="1" applyFont="1" applyAlignment="1">
      <alignment horizontal="center" vertical="center"/>
    </xf>
    <xf numFmtId="0" fontId="25" fillId="0" borderId="11" xfId="1" applyFont="1" applyAlignment="1">
      <alignment horizontal="left" vertical="center"/>
    </xf>
    <xf numFmtId="0" fontId="25" fillId="0" borderId="1" xfId="1" applyFont="1" applyBorder="1"/>
    <xf numFmtId="0" fontId="11" fillId="0" borderId="0" xfId="0" applyFont="1" applyAlignment="1">
      <alignment horizontal="right"/>
    </xf>
    <xf numFmtId="4" fontId="11" fillId="0" borderId="0" xfId="0" applyNumberFormat="1" applyFont="1" applyAlignment="1">
      <alignment horizontal="center"/>
    </xf>
    <xf numFmtId="0" fontId="13" fillId="0" borderId="11" xfId="0" applyFont="1" applyBorder="1" applyAlignment="1">
      <alignment wrapText="1"/>
    </xf>
    <xf numFmtId="0" fontId="15" fillId="0" borderId="11" xfId="0" applyFont="1" applyBorder="1" applyAlignment="1">
      <alignment wrapText="1"/>
    </xf>
    <xf numFmtId="0" fontId="14" fillId="0" borderId="11" xfId="0" applyFont="1" applyBorder="1"/>
    <xf numFmtId="0" fontId="15" fillId="0" borderId="6" xfId="0" applyFont="1" applyBorder="1"/>
    <xf numFmtId="0" fontId="27" fillId="0" borderId="11" xfId="0" applyFont="1" applyBorder="1" applyAlignment="1">
      <alignment wrapText="1"/>
    </xf>
    <xf numFmtId="0" fontId="14" fillId="0" borderId="11" xfId="0" applyFont="1" applyBorder="1" applyAlignment="1">
      <alignment wrapText="1"/>
    </xf>
    <xf numFmtId="49" fontId="14" fillId="0" borderId="6" xfId="0" applyNumberFormat="1" applyFont="1" applyBorder="1" applyAlignment="1">
      <alignment horizontal="left" vertical="top" wrapText="1"/>
    </xf>
    <xf numFmtId="0" fontId="15" fillId="0" borderId="11" xfId="0" applyFont="1" applyBorder="1"/>
    <xf numFmtId="0" fontId="14" fillId="0" borderId="6" xfId="0" applyFont="1" applyBorder="1" applyAlignment="1">
      <alignment horizontal="left" vertical="center" wrapText="1"/>
    </xf>
    <xf numFmtId="4" fontId="14" fillId="0" borderId="6" xfId="0" applyNumberFormat="1" applyFont="1" applyBorder="1" applyAlignment="1">
      <alignment horizontal="right" vertical="center" wrapText="1"/>
    </xf>
    <xf numFmtId="4" fontId="15" fillId="0" borderId="6" xfId="0" applyNumberFormat="1" applyFont="1" applyBorder="1" applyAlignment="1">
      <alignment horizontal="right" vertical="center" wrapText="1"/>
    </xf>
    <xf numFmtId="49" fontId="14" fillId="0" borderId="7" xfId="0" applyNumberFormat="1" applyFont="1" applyBorder="1" applyAlignment="1">
      <alignment horizontal="left" vertical="top" wrapText="1"/>
    </xf>
    <xf numFmtId="4" fontId="14" fillId="0" borderId="6" xfId="0" applyNumberFormat="1" applyFont="1" applyBorder="1"/>
    <xf numFmtId="49" fontId="29" fillId="0" borderId="12" xfId="3" applyNumberFormat="1" applyFont="1" applyBorder="1" applyAlignment="1">
      <alignment horizontal="left" vertical="top" wrapText="1"/>
    </xf>
    <xf numFmtId="49" fontId="29" fillId="0" borderId="6" xfId="3" applyNumberFormat="1" applyFont="1" applyBorder="1" applyAlignment="1">
      <alignment horizontal="left" vertical="top" wrapText="1"/>
    </xf>
    <xf numFmtId="49" fontId="29" fillId="0" borderId="6" xfId="0" applyNumberFormat="1" applyFont="1" applyBorder="1" applyAlignment="1">
      <alignment horizontal="left" vertical="top" wrapText="1"/>
    </xf>
    <xf numFmtId="0" fontId="31" fillId="0" borderId="11" xfId="4" applyFont="1"/>
    <xf numFmtId="0" fontId="33" fillId="0" borderId="11" xfId="5" applyFont="1">
      <alignment horizontal="left" vertical="top"/>
    </xf>
    <xf numFmtId="0" fontId="34" fillId="0" borderId="11" xfId="5" applyFont="1">
      <alignment horizontal="left" vertical="top"/>
    </xf>
    <xf numFmtId="0" fontId="33" fillId="0" borderId="11" xfId="4" applyFont="1" applyAlignment="1">
      <alignment horizontal="right" vertical="top" wrapText="1"/>
    </xf>
    <xf numFmtId="0" fontId="33" fillId="0" borderId="11" xfId="4" applyFont="1" applyAlignment="1">
      <alignment horizontal="center" vertical="top" wrapText="1"/>
    </xf>
    <xf numFmtId="0" fontId="33" fillId="0" borderId="11" xfId="5" applyFont="1" applyAlignment="1">
      <alignment horizontal="left" vertical="top" wrapText="1"/>
    </xf>
    <xf numFmtId="0" fontId="33" fillId="0" borderId="11" xfId="4" applyFont="1" applyAlignment="1">
      <alignment horizontal="left" vertical="top" wrapText="1"/>
    </xf>
    <xf numFmtId="0" fontId="19" fillId="0" borderId="11" xfId="4" applyFont="1" applyAlignment="1">
      <alignment vertical="top" wrapText="1"/>
    </xf>
    <xf numFmtId="0" fontId="35" fillId="0" borderId="6" xfId="4" applyFont="1" applyBorder="1" applyAlignment="1">
      <alignment horizontal="right" vertical="top" wrapText="1"/>
    </xf>
    <xf numFmtId="0" fontId="19" fillId="0" borderId="6" xfId="4" applyFont="1" applyBorder="1" applyAlignment="1">
      <alignment vertical="top" wrapText="1"/>
    </xf>
    <xf numFmtId="0" fontId="33" fillId="0" borderId="3" xfId="4" applyFont="1" applyBorder="1" applyAlignment="1">
      <alignment horizontal="right" vertical="top" wrapText="1"/>
    </xf>
    <xf numFmtId="0" fontId="19" fillId="0" borderId="3" xfId="4" applyFont="1" applyBorder="1" applyAlignment="1">
      <alignment vertical="top" wrapText="1"/>
    </xf>
    <xf numFmtId="0" fontId="35" fillId="0" borderId="3" xfId="4" applyFont="1" applyBorder="1" applyAlignment="1">
      <alignment horizontal="right" vertical="top" wrapText="1"/>
    </xf>
    <xf numFmtId="0" fontId="36" fillId="0" borderId="4" xfId="4" applyFont="1" applyBorder="1" applyAlignment="1">
      <alignment horizontal="right" vertical="top" wrapText="1"/>
    </xf>
    <xf numFmtId="0" fontId="36" fillId="0" borderId="4" xfId="4" applyFont="1" applyBorder="1" applyAlignment="1">
      <alignment horizontal="center" vertical="top" wrapText="1"/>
    </xf>
    <xf numFmtId="0" fontId="36" fillId="0" borderId="4" xfId="5" applyFont="1" applyBorder="1" applyAlignment="1">
      <alignment horizontal="left" vertical="top" wrapText="1"/>
    </xf>
    <xf numFmtId="0" fontId="36" fillId="0" borderId="4" xfId="4" applyFont="1" applyBorder="1" applyAlignment="1">
      <alignment horizontal="left" vertical="top" wrapText="1"/>
    </xf>
    <xf numFmtId="0" fontId="33" fillId="0" borderId="3" xfId="4" applyFont="1" applyBorder="1" applyAlignment="1">
      <alignment horizontal="center" vertical="top" wrapText="1"/>
    </xf>
    <xf numFmtId="0" fontId="33" fillId="0" borderId="3" xfId="5" applyFont="1" applyBorder="1" applyAlignment="1">
      <alignment horizontal="left" vertical="top" wrapText="1"/>
    </xf>
    <xf numFmtId="0" fontId="33" fillId="0" borderId="3" xfId="4" applyFont="1" applyBorder="1" applyAlignment="1">
      <alignment horizontal="left" vertical="top" wrapText="1"/>
    </xf>
    <xf numFmtId="0" fontId="33" fillId="0" borderId="3" xfId="6" applyBorder="1">
      <alignment horizontal="center" wrapText="1"/>
    </xf>
    <xf numFmtId="0" fontId="33" fillId="0" borderId="13" xfId="6" applyBorder="1">
      <alignment horizontal="center" wrapText="1"/>
    </xf>
    <xf numFmtId="0" fontId="34" fillId="0" borderId="6" xfId="7" applyFont="1" applyBorder="1" applyAlignment="1">
      <alignment horizontal="center" vertical="center" wrapText="1"/>
    </xf>
    <xf numFmtId="0" fontId="34" fillId="0" borderId="7" xfId="4" applyFont="1" applyBorder="1" applyAlignment="1">
      <alignment horizontal="center" vertical="center" wrapText="1"/>
    </xf>
    <xf numFmtId="0" fontId="34" fillId="0" borderId="6" xfId="4" applyFont="1" applyBorder="1" applyAlignment="1">
      <alignment horizontal="center" vertical="center" wrapText="1"/>
    </xf>
    <xf numFmtId="0" fontId="33" fillId="0" borderId="11" xfId="7" applyFont="1" applyAlignment="1">
      <alignment horizontal="right"/>
    </xf>
    <xf numFmtId="0" fontId="33" fillId="0" borderId="11" xfId="7" applyFont="1">
      <alignment horizontal="center"/>
    </xf>
    <xf numFmtId="0" fontId="33" fillId="0" borderId="11" xfId="4" applyFont="1"/>
    <xf numFmtId="0" fontId="33" fillId="0" borderId="11" xfId="7" applyFont="1" applyAlignment="1">
      <alignment horizontal="left" vertical="top" wrapText="1"/>
    </xf>
    <xf numFmtId="0" fontId="35" fillId="0" borderId="11" xfId="7" applyFont="1" applyAlignment="1">
      <alignment horizontal="left"/>
    </xf>
    <xf numFmtId="0" fontId="33" fillId="0" borderId="11" xfId="4" applyFont="1" applyAlignment="1">
      <alignment horizontal="left" indent="1"/>
    </xf>
    <xf numFmtId="0" fontId="19" fillId="0" borderId="11" xfId="4" applyFont="1"/>
    <xf numFmtId="0" fontId="33" fillId="0" borderId="11" xfId="4" applyFont="1" applyAlignment="1">
      <alignment vertical="top"/>
    </xf>
    <xf numFmtId="0" fontId="40" fillId="0" borderId="11" xfId="4" applyFont="1" applyAlignment="1">
      <alignment vertical="top"/>
    </xf>
    <xf numFmtId="0" fontId="31" fillId="0" borderId="1" xfId="4" applyFont="1" applyBorder="1"/>
    <xf numFmtId="0" fontId="33" fillId="0" borderId="1" xfId="7" applyFont="1" applyBorder="1" applyAlignment="1">
      <alignment vertical="top" wrapText="1"/>
    </xf>
    <xf numFmtId="0" fontId="19" fillId="0" borderId="11" xfId="4" applyFont="1" applyAlignment="1">
      <alignment horizontal="right"/>
    </xf>
    <xf numFmtId="0" fontId="33" fillId="0" borderId="11" xfId="7" applyFont="1" applyAlignment="1">
      <alignment wrapText="1"/>
    </xf>
    <xf numFmtId="0" fontId="9" fillId="0" borderId="11" xfId="8" applyFont="1"/>
    <xf numFmtId="0" fontId="9" fillId="0" borderId="11" xfId="8" applyFont="1" applyAlignment="1">
      <alignment wrapText="1"/>
    </xf>
    <xf numFmtId="49" fontId="9" fillId="0" borderId="11" xfId="8" applyNumberFormat="1" applyFont="1"/>
    <xf numFmtId="0" fontId="45" fillId="0" borderId="11" xfId="8"/>
    <xf numFmtId="0" fontId="11" fillId="0" borderId="11" xfId="8" applyFont="1" applyAlignment="1">
      <alignment vertical="top" wrapText="1"/>
    </xf>
    <xf numFmtId="49" fontId="9" fillId="0" borderId="11" xfId="8" applyNumberFormat="1" applyFont="1" applyAlignment="1">
      <alignment vertical="top"/>
    </xf>
    <xf numFmtId="0" fontId="41" fillId="0" borderId="11" xfId="8" applyFont="1"/>
    <xf numFmtId="0" fontId="41" fillId="0" borderId="11" xfId="8" applyFont="1" applyAlignment="1">
      <alignment wrapText="1"/>
    </xf>
    <xf numFmtId="0" fontId="46" fillId="0" borderId="11" xfId="8" applyFont="1" applyAlignment="1">
      <alignment horizontal="center" vertical="center"/>
    </xf>
    <xf numFmtId="49" fontId="41" fillId="0" borderId="11" xfId="8" applyNumberFormat="1" applyFont="1"/>
    <xf numFmtId="0" fontId="41" fillId="0" borderId="11" xfId="8" applyFont="1" applyAlignment="1">
      <alignment horizontal="right" vertical="top"/>
    </xf>
    <xf numFmtId="0" fontId="41" fillId="0" borderId="11" xfId="8" applyFont="1" applyAlignment="1">
      <alignment horizontal="right"/>
    </xf>
    <xf numFmtId="0" fontId="9" fillId="0" borderId="2" xfId="8" applyFont="1" applyBorder="1"/>
    <xf numFmtId="49" fontId="9" fillId="0" borderId="2" xfId="8" applyNumberFormat="1" applyFont="1" applyBorder="1"/>
    <xf numFmtId="3" fontId="11" fillId="0" borderId="11" xfId="8" applyNumberFormat="1" applyFont="1" applyAlignment="1">
      <alignment horizontal="right" vertical="top"/>
    </xf>
    <xf numFmtId="2" fontId="11" fillId="0" borderId="11" xfId="8" applyNumberFormat="1" applyFont="1" applyAlignment="1">
      <alignment horizontal="center" vertical="top"/>
    </xf>
    <xf numFmtId="4" fontId="11" fillId="0" borderId="11" xfId="8" applyNumberFormat="1" applyFont="1" applyAlignment="1">
      <alignment horizontal="right" vertical="top"/>
    </xf>
    <xf numFmtId="0" fontId="11" fillId="0" borderId="11" xfId="8" applyFont="1" applyAlignment="1">
      <alignment horizontal="left" vertical="top" wrapText="1"/>
    </xf>
    <xf numFmtId="0" fontId="11" fillId="0" borderId="11" xfId="8" applyFont="1" applyAlignment="1">
      <alignment horizontal="right" vertical="top" wrapText="1"/>
    </xf>
    <xf numFmtId="0" fontId="11" fillId="0" borderId="11" xfId="8" applyFont="1" applyAlignment="1">
      <alignment wrapText="1"/>
    </xf>
    <xf numFmtId="4" fontId="11" fillId="0" borderId="14" xfId="8" applyNumberFormat="1" applyFont="1" applyBorder="1" applyAlignment="1">
      <alignment horizontal="right" vertical="top"/>
    </xf>
    <xf numFmtId="0" fontId="11" fillId="0" borderId="11" xfId="8" applyFont="1" applyAlignment="1">
      <alignment horizontal="center" vertical="top"/>
    </xf>
    <xf numFmtId="49" fontId="11" fillId="0" borderId="11" xfId="8" applyNumberFormat="1" applyFont="1" applyAlignment="1">
      <alignment horizontal="right" vertical="top" wrapText="1"/>
    </xf>
    <xf numFmtId="49" fontId="9" fillId="0" borderId="15" xfId="8" applyNumberFormat="1" applyFont="1" applyBorder="1"/>
    <xf numFmtId="0" fontId="9" fillId="0" borderId="14" xfId="8" applyFont="1" applyBorder="1" applyAlignment="1">
      <alignment horizontal="right" vertical="top"/>
    </xf>
    <xf numFmtId="0" fontId="9" fillId="0" borderId="11" xfId="8" applyFont="1" applyAlignment="1">
      <alignment horizontal="center" vertical="top"/>
    </xf>
    <xf numFmtId="2" fontId="9" fillId="0" borderId="11" xfId="8" applyNumberFormat="1" applyFont="1" applyAlignment="1">
      <alignment horizontal="right" vertical="top"/>
    </xf>
    <xf numFmtId="49" fontId="9" fillId="0" borderId="11" xfId="8" applyNumberFormat="1" applyFont="1" applyAlignment="1">
      <alignment horizontal="right" vertical="top" wrapText="1"/>
    </xf>
    <xf numFmtId="4" fontId="9" fillId="0" borderId="11" xfId="8" applyNumberFormat="1" applyFont="1" applyAlignment="1">
      <alignment horizontal="right" vertical="top"/>
    </xf>
    <xf numFmtId="0" fontId="9" fillId="0" borderId="11" xfId="8" applyFont="1" applyAlignment="1">
      <alignment horizontal="right" vertical="top"/>
    </xf>
    <xf numFmtId="4" fontId="9" fillId="0" borderId="14" xfId="8" applyNumberFormat="1" applyFont="1" applyBorder="1" applyAlignment="1">
      <alignment horizontal="right" vertical="top"/>
    </xf>
    <xf numFmtId="0" fontId="11" fillId="0" borderId="16" xfId="8" applyFont="1" applyBorder="1" applyAlignment="1">
      <alignment horizontal="right" vertical="top"/>
    </xf>
    <xf numFmtId="0" fontId="11" fillId="0" borderId="2" xfId="8" applyFont="1" applyBorder="1" applyAlignment="1">
      <alignment horizontal="center" vertical="top"/>
    </xf>
    <xf numFmtId="0" fontId="11" fillId="0" borderId="2" xfId="8" applyFont="1" applyBorder="1" applyAlignment="1">
      <alignment horizontal="right" vertical="top"/>
    </xf>
    <xf numFmtId="49" fontId="11" fillId="0" borderId="2" xfId="8" applyNumberFormat="1" applyFont="1" applyBorder="1" applyAlignment="1">
      <alignment horizontal="right" vertical="top" wrapText="1"/>
    </xf>
    <xf numFmtId="49" fontId="9" fillId="0" borderId="13" xfId="8" applyNumberFormat="1" applyFont="1" applyBorder="1"/>
    <xf numFmtId="0" fontId="9" fillId="0" borderId="11" xfId="8" applyFont="1" applyAlignment="1">
      <alignment vertical="top"/>
    </xf>
    <xf numFmtId="0" fontId="47" fillId="0" borderId="11" xfId="8" applyFont="1" applyAlignment="1">
      <alignment wrapText="1"/>
    </xf>
    <xf numFmtId="0" fontId="9" fillId="0" borderId="11" xfId="8" applyFont="1" applyAlignment="1">
      <alignment horizontal="center" vertical="top" wrapText="1"/>
    </xf>
    <xf numFmtId="0" fontId="11" fillId="0" borderId="11" xfId="8" applyFont="1" applyAlignment="1">
      <alignment horizontal="center" vertical="top" wrapText="1"/>
    </xf>
    <xf numFmtId="49" fontId="11" fillId="0" borderId="11" xfId="8" applyNumberFormat="1" applyFont="1" applyAlignment="1">
      <alignment horizontal="center" vertical="top" wrapText="1"/>
    </xf>
    <xf numFmtId="0" fontId="11" fillId="0" borderId="16" xfId="8" applyFont="1" applyBorder="1" applyAlignment="1">
      <alignment horizontal="right" vertical="top" wrapText="1"/>
    </xf>
    <xf numFmtId="0" fontId="9" fillId="0" borderId="2" xfId="8" applyFont="1" applyBorder="1" applyAlignment="1">
      <alignment horizontal="center" vertical="top" wrapText="1"/>
    </xf>
    <xf numFmtId="4" fontId="11" fillId="0" borderId="2" xfId="8" applyNumberFormat="1" applyFont="1" applyBorder="1" applyAlignment="1">
      <alignment horizontal="right" vertical="top" wrapText="1"/>
    </xf>
    <xf numFmtId="0" fontId="11" fillId="0" borderId="2" xfId="8" applyFont="1" applyBorder="1" applyAlignment="1">
      <alignment horizontal="center" vertical="top" wrapText="1"/>
    </xf>
    <xf numFmtId="0" fontId="11" fillId="0" borderId="2" xfId="8" applyFont="1" applyBorder="1" applyAlignment="1">
      <alignment horizontal="right" vertical="top" wrapText="1"/>
    </xf>
    <xf numFmtId="49" fontId="11" fillId="0" borderId="2" xfId="8" applyNumberFormat="1" applyFont="1" applyBorder="1" applyAlignment="1">
      <alignment horizontal="center" vertical="top" wrapText="1"/>
    </xf>
    <xf numFmtId="49" fontId="11" fillId="0" borderId="11" xfId="8" applyNumberFormat="1" applyFont="1" applyAlignment="1">
      <alignment horizontal="left" vertical="top" wrapText="1"/>
    </xf>
    <xf numFmtId="49" fontId="11" fillId="0" borderId="15" xfId="8" applyNumberFormat="1" applyFont="1" applyBorder="1" applyAlignment="1">
      <alignment horizontal="center" vertical="top" wrapText="1"/>
    </xf>
    <xf numFmtId="1" fontId="11" fillId="0" borderId="2" xfId="8" applyNumberFormat="1" applyFont="1" applyBorder="1" applyAlignment="1">
      <alignment horizontal="center" vertical="top" wrapText="1"/>
    </xf>
    <xf numFmtId="49" fontId="11" fillId="0" borderId="2" xfId="8" applyNumberFormat="1" applyFont="1" applyBorder="1" applyAlignment="1">
      <alignment horizontal="left" vertical="top" wrapText="1"/>
    </xf>
    <xf numFmtId="49" fontId="11" fillId="0" borderId="13" xfId="8" applyNumberFormat="1" applyFont="1" applyBorder="1" applyAlignment="1">
      <alignment horizontal="center" vertical="top" wrapText="1"/>
    </xf>
    <xf numFmtId="2" fontId="11" fillId="0" borderId="2" xfId="8" applyNumberFormat="1" applyFont="1" applyBorder="1" applyAlignment="1">
      <alignment horizontal="right" vertical="top" wrapText="1"/>
    </xf>
    <xf numFmtId="0" fontId="9" fillId="0" borderId="14" xfId="8" applyFont="1" applyBorder="1" applyAlignment="1">
      <alignment horizontal="right" vertical="top" wrapText="1"/>
    </xf>
    <xf numFmtId="2" fontId="9" fillId="0" borderId="11" xfId="8" applyNumberFormat="1" applyFont="1" applyAlignment="1">
      <alignment horizontal="right" vertical="top" wrapText="1"/>
    </xf>
    <xf numFmtId="0" fontId="9" fillId="0" borderId="11" xfId="8" applyFont="1" applyAlignment="1">
      <alignment horizontal="right" vertical="top" wrapText="1"/>
    </xf>
    <xf numFmtId="1" fontId="9" fillId="0" borderId="11" xfId="8" applyNumberFormat="1" applyFont="1" applyAlignment="1">
      <alignment horizontal="center" vertical="top" wrapText="1"/>
    </xf>
    <xf numFmtId="49" fontId="9" fillId="0" borderId="11" xfId="8" applyNumberFormat="1" applyFont="1" applyAlignment="1">
      <alignment horizontal="center" vertical="top" wrapText="1"/>
    </xf>
    <xf numFmtId="49" fontId="9" fillId="0" borderId="15" xfId="8" applyNumberFormat="1" applyFont="1" applyBorder="1" applyAlignment="1">
      <alignment horizontal="right" vertical="top" wrapText="1"/>
    </xf>
    <xf numFmtId="2" fontId="9" fillId="0" borderId="2" xfId="8" applyNumberFormat="1" applyFont="1" applyBorder="1" applyAlignment="1">
      <alignment horizontal="right" vertical="top" wrapText="1"/>
    </xf>
    <xf numFmtId="49" fontId="9" fillId="0" borderId="2" xfId="8" applyNumberFormat="1" applyFont="1" applyBorder="1" applyAlignment="1">
      <alignment horizontal="center" vertical="top" wrapText="1"/>
    </xf>
    <xf numFmtId="49" fontId="9" fillId="0" borderId="15" xfId="8" applyNumberFormat="1" applyFont="1" applyBorder="1" applyAlignment="1">
      <alignment horizontal="center" vertical="center" wrapText="1"/>
    </xf>
    <xf numFmtId="2" fontId="9" fillId="0" borderId="11" xfId="8" applyNumberFormat="1" applyFont="1" applyAlignment="1">
      <alignment horizontal="center" vertical="top" wrapText="1"/>
    </xf>
    <xf numFmtId="49" fontId="9" fillId="0" borderId="11" xfId="8" applyNumberFormat="1" applyFont="1" applyAlignment="1">
      <alignment horizontal="left" vertical="top" wrapText="1"/>
    </xf>
    <xf numFmtId="49" fontId="9" fillId="0" borderId="15" xfId="8" applyNumberFormat="1" applyFont="1" applyBorder="1" applyAlignment="1">
      <alignment horizontal="center" vertical="top" wrapText="1"/>
    </xf>
    <xf numFmtId="2" fontId="11" fillId="0" borderId="2" xfId="8" applyNumberFormat="1" applyFont="1" applyBorder="1" applyAlignment="1">
      <alignment horizontal="center" vertical="top" wrapText="1"/>
    </xf>
    <xf numFmtId="164" fontId="9" fillId="0" borderId="11" xfId="8" applyNumberFormat="1" applyFont="1" applyAlignment="1">
      <alignment horizontal="center" vertical="top" wrapText="1"/>
    </xf>
    <xf numFmtId="165" fontId="11" fillId="0" borderId="2" xfId="8" applyNumberFormat="1" applyFont="1" applyBorder="1" applyAlignment="1">
      <alignment horizontal="center" vertical="top" wrapText="1"/>
    </xf>
    <xf numFmtId="165" fontId="9" fillId="0" borderId="11" xfId="8" applyNumberFormat="1" applyFont="1" applyAlignment="1">
      <alignment horizontal="center" vertical="top" wrapText="1"/>
    </xf>
    <xf numFmtId="0" fontId="9" fillId="0" borderId="6" xfId="8" applyFont="1" applyBorder="1" applyAlignment="1">
      <alignment horizontal="center" vertical="center"/>
    </xf>
    <xf numFmtId="49" fontId="9" fillId="0" borderId="6" xfId="8" applyNumberFormat="1" applyFont="1" applyBorder="1" applyAlignment="1">
      <alignment horizontal="center" vertical="center"/>
    </xf>
    <xf numFmtId="0" fontId="9" fillId="0" borderId="6" xfId="8" applyFont="1" applyBorder="1" applyAlignment="1">
      <alignment horizontal="center" vertical="center" wrapText="1"/>
    </xf>
    <xf numFmtId="49" fontId="9" fillId="0" borderId="11" xfId="8" applyNumberFormat="1" applyFont="1" applyAlignment="1">
      <alignment vertical="center"/>
    </xf>
    <xf numFmtId="0" fontId="41" fillId="0" borderId="11" xfId="8" applyFont="1" applyAlignment="1">
      <alignment horizontal="left"/>
    </xf>
    <xf numFmtId="49" fontId="9" fillId="0" borderId="1" xfId="8" applyNumberFormat="1" applyFont="1" applyBorder="1" applyAlignment="1">
      <alignment horizontal="right"/>
    </xf>
    <xf numFmtId="0" fontId="48" fillId="0" borderId="11" xfId="8" applyFont="1"/>
    <xf numFmtId="49" fontId="9" fillId="0" borderId="8" xfId="8" applyNumberFormat="1" applyFont="1" applyBorder="1" applyAlignment="1">
      <alignment horizontal="right"/>
    </xf>
    <xf numFmtId="49" fontId="41" fillId="0" borderId="1" xfId="8" applyNumberFormat="1" applyFont="1" applyBorder="1" applyAlignment="1">
      <alignment horizontal="right"/>
    </xf>
    <xf numFmtId="49" fontId="9" fillId="0" borderId="11" xfId="8" applyNumberFormat="1" applyFont="1" applyAlignment="1">
      <alignment horizontal="right"/>
    </xf>
    <xf numFmtId="0" fontId="46" fillId="0" borderId="11" xfId="8" applyFont="1"/>
    <xf numFmtId="0" fontId="41" fillId="0" borderId="11" xfId="8" applyFont="1" applyAlignment="1">
      <alignment vertical="center" wrapText="1"/>
    </xf>
    <xf numFmtId="49" fontId="48" fillId="0" borderId="11" xfId="8" applyNumberFormat="1" applyFont="1" applyAlignment="1">
      <alignment horizontal="left"/>
    </xf>
    <xf numFmtId="0" fontId="41" fillId="0" borderId="11" xfId="8" applyFont="1" applyAlignment="1">
      <alignment horizontal="center"/>
    </xf>
    <xf numFmtId="49" fontId="41" fillId="0" borderId="11" xfId="8" applyNumberFormat="1" applyFont="1" applyAlignment="1">
      <alignment horizontal="center"/>
    </xf>
    <xf numFmtId="49" fontId="46" fillId="0" borderId="11" xfId="8" applyNumberFormat="1" applyFont="1"/>
    <xf numFmtId="49" fontId="46" fillId="0" borderId="11" xfId="8" applyNumberFormat="1" applyFont="1" applyAlignment="1">
      <alignment horizontal="center"/>
    </xf>
    <xf numFmtId="49" fontId="9" fillId="0" borderId="11" xfId="8" applyNumberFormat="1" applyFont="1" applyAlignment="1">
      <alignment horizontal="right" vertical="top"/>
    </xf>
    <xf numFmtId="49" fontId="41" fillId="0" borderId="11" xfId="8" applyNumberFormat="1" applyFont="1" applyAlignment="1">
      <alignment wrapText="1"/>
    </xf>
    <xf numFmtId="49" fontId="9" fillId="0" borderId="1" xfId="8" applyNumberFormat="1" applyFont="1" applyBorder="1" applyAlignment="1">
      <alignment horizontal="center"/>
    </xf>
    <xf numFmtId="49" fontId="23" fillId="0" borderId="11" xfId="8" applyNumberFormat="1" applyFont="1" applyAlignment="1">
      <alignment horizontal="center"/>
    </xf>
    <xf numFmtId="49" fontId="46" fillId="0" borderId="11" xfId="8" applyNumberFormat="1" applyFont="1" applyAlignment="1">
      <alignment horizontal="center" vertical="top"/>
    </xf>
    <xf numFmtId="49" fontId="41" fillId="0" borderId="11" xfId="8" applyNumberFormat="1" applyFont="1" applyAlignment="1">
      <alignment vertical="top"/>
    </xf>
    <xf numFmtId="49" fontId="41" fillId="0" borderId="11" xfId="8" applyNumberFormat="1" applyFont="1" applyAlignment="1">
      <alignment horizontal="left"/>
    </xf>
    <xf numFmtId="49" fontId="41" fillId="0" borderId="11" xfId="8" applyNumberFormat="1" applyFont="1" applyAlignment="1">
      <alignment vertical="top" wrapText="1"/>
    </xf>
    <xf numFmtId="49" fontId="49" fillId="0" borderId="11" xfId="8" applyNumberFormat="1" applyFont="1" applyAlignment="1">
      <alignment vertical="top" wrapText="1"/>
    </xf>
    <xf numFmtId="49" fontId="41" fillId="0" borderId="11" xfId="8" applyNumberFormat="1" applyFont="1" applyAlignment="1">
      <alignment horizontal="left" vertical="top"/>
    </xf>
    <xf numFmtId="49" fontId="41" fillId="0" borderId="11" xfId="8" applyNumberFormat="1" applyFont="1" applyAlignment="1">
      <alignment horizontal="right"/>
    </xf>
    <xf numFmtId="0" fontId="31" fillId="0" borderId="11" xfId="9" applyFont="1"/>
    <xf numFmtId="0" fontId="33" fillId="0" borderId="11" xfId="9" applyFont="1" applyAlignment="1">
      <alignment horizontal="right" vertical="top" wrapText="1"/>
    </xf>
    <xf numFmtId="0" fontId="33" fillId="0" borderId="11" xfId="9" applyFont="1" applyAlignment="1">
      <alignment horizontal="center" vertical="top" wrapText="1"/>
    </xf>
    <xf numFmtId="0" fontId="33" fillId="0" borderId="11" xfId="9" applyFont="1" applyAlignment="1">
      <alignment horizontal="left" vertical="top" wrapText="1"/>
    </xf>
    <xf numFmtId="0" fontId="19" fillId="0" borderId="11" xfId="9" applyFont="1" applyAlignment="1">
      <alignment vertical="top" wrapText="1"/>
    </xf>
    <xf numFmtId="0" fontId="19" fillId="0" borderId="6" xfId="9" applyFont="1" applyBorder="1" applyAlignment="1">
      <alignment vertical="top" wrapText="1"/>
    </xf>
    <xf numFmtId="0" fontId="19" fillId="0" borderId="3" xfId="9" applyFont="1" applyBorder="1" applyAlignment="1">
      <alignment vertical="top" wrapText="1"/>
    </xf>
    <xf numFmtId="0" fontId="35" fillId="0" borderId="3" xfId="9" applyFont="1" applyBorder="1" applyAlignment="1">
      <alignment horizontal="right" vertical="top" wrapText="1"/>
    </xf>
    <xf numFmtId="0" fontId="36" fillId="0" borderId="4" xfId="9" applyFont="1" applyBorder="1" applyAlignment="1">
      <alignment horizontal="right" vertical="top" wrapText="1"/>
    </xf>
    <xf numFmtId="0" fontId="36" fillId="0" borderId="4" xfId="9" applyFont="1" applyBorder="1" applyAlignment="1">
      <alignment horizontal="center" vertical="top" wrapText="1"/>
    </xf>
    <xf numFmtId="0" fontId="36" fillId="0" borderId="4" xfId="9" applyFont="1" applyBorder="1" applyAlignment="1">
      <alignment horizontal="left" vertical="top" wrapText="1"/>
    </xf>
    <xf numFmtId="0" fontId="33" fillId="0" borderId="3" xfId="9" applyFont="1" applyBorder="1" applyAlignment="1">
      <alignment horizontal="center" vertical="top" wrapText="1"/>
    </xf>
    <xf numFmtId="0" fontId="33" fillId="0" borderId="3" xfId="9" applyFont="1" applyBorder="1" applyAlignment="1">
      <alignment horizontal="left" vertical="top" wrapText="1"/>
    </xf>
    <xf numFmtId="0" fontId="34" fillId="0" borderId="7" xfId="9" applyFont="1" applyBorder="1" applyAlignment="1">
      <alignment horizontal="center" vertical="center" wrapText="1"/>
    </xf>
    <xf numFmtId="0" fontId="34" fillId="0" borderId="6" xfId="9" applyFont="1" applyBorder="1" applyAlignment="1">
      <alignment horizontal="center" vertical="center" wrapText="1"/>
    </xf>
    <xf numFmtId="0" fontId="33" fillId="0" borderId="11" xfId="9" applyFont="1"/>
    <xf numFmtId="0" fontId="33" fillId="0" borderId="11" xfId="9" applyFont="1" applyAlignment="1">
      <alignment horizontal="left" indent="1"/>
    </xf>
    <xf numFmtId="0" fontId="19" fillId="0" borderId="11" xfId="9" applyFont="1"/>
    <xf numFmtId="0" fontId="33" fillId="0" borderId="11" xfId="9" applyFont="1" applyAlignment="1">
      <alignment vertical="top"/>
    </xf>
    <xf numFmtId="0" fontId="40" fillId="0" borderId="11" xfId="9" applyFont="1" applyAlignment="1">
      <alignment vertical="top"/>
    </xf>
    <xf numFmtId="0" fontId="31" fillId="0" borderId="1" xfId="9" applyFont="1" applyBorder="1"/>
    <xf numFmtId="0" fontId="19" fillId="0" borderId="11" xfId="9" applyFont="1" applyAlignment="1">
      <alignment horizontal="right"/>
    </xf>
    <xf numFmtId="0" fontId="31" fillId="0" borderId="11" xfId="10" applyFont="1"/>
    <xf numFmtId="0" fontId="33" fillId="0" borderId="11" xfId="10" applyFont="1" applyAlignment="1">
      <alignment horizontal="right" vertical="top" wrapText="1"/>
    </xf>
    <xf numFmtId="0" fontId="33" fillId="0" borderId="11" xfId="10" applyFont="1" applyAlignment="1">
      <alignment horizontal="center" vertical="top" wrapText="1"/>
    </xf>
    <xf numFmtId="0" fontId="33" fillId="0" borderId="11" xfId="10" applyFont="1" applyAlignment="1">
      <alignment horizontal="left" vertical="top" wrapText="1"/>
    </xf>
    <xf numFmtId="0" fontId="19" fillId="0" borderId="11" xfId="10" applyFont="1" applyAlignment="1">
      <alignment vertical="top" wrapText="1"/>
    </xf>
    <xf numFmtId="0" fontId="35" fillId="0" borderId="6" xfId="10" applyFont="1" applyBorder="1" applyAlignment="1">
      <alignment horizontal="right" vertical="top" wrapText="1"/>
    </xf>
    <xf numFmtId="0" fontId="19" fillId="0" borderId="6" xfId="10" applyFont="1" applyBorder="1" applyAlignment="1">
      <alignment vertical="top" wrapText="1"/>
    </xf>
    <xf numFmtId="0" fontId="33" fillId="0" borderId="3" xfId="10" applyFont="1" applyBorder="1" applyAlignment="1">
      <alignment horizontal="right" vertical="top" wrapText="1"/>
    </xf>
    <xf numFmtId="0" fontId="19" fillId="0" borderId="3" xfId="10" applyFont="1" applyBorder="1" applyAlignment="1">
      <alignment vertical="top" wrapText="1"/>
    </xf>
    <xf numFmtId="0" fontId="35" fillId="0" borderId="3" xfId="10" applyFont="1" applyBorder="1" applyAlignment="1">
      <alignment horizontal="right" vertical="top" wrapText="1"/>
    </xf>
    <xf numFmtId="0" fontId="36" fillId="0" borderId="4" xfId="10" applyFont="1" applyBorder="1" applyAlignment="1">
      <alignment horizontal="right" vertical="top" wrapText="1"/>
    </xf>
    <xf numFmtId="0" fontId="36" fillId="0" borderId="4" xfId="10" applyFont="1" applyBorder="1" applyAlignment="1">
      <alignment horizontal="center" vertical="top" wrapText="1"/>
    </xf>
    <xf numFmtId="0" fontId="36" fillId="0" borderId="4" xfId="10" applyFont="1" applyBorder="1" applyAlignment="1">
      <alignment horizontal="left" vertical="top" wrapText="1"/>
    </xf>
    <xf numFmtId="0" fontId="33" fillId="0" borderId="3" xfId="10" applyFont="1" applyBorder="1" applyAlignment="1">
      <alignment horizontal="center" vertical="top" wrapText="1"/>
    </xf>
    <xf numFmtId="0" fontId="33" fillId="0" borderId="3" xfId="10" applyFont="1" applyBorder="1" applyAlignment="1">
      <alignment horizontal="left" vertical="top" wrapText="1"/>
    </xf>
    <xf numFmtId="0" fontId="34" fillId="0" borderId="7" xfId="10" applyFont="1" applyBorder="1" applyAlignment="1">
      <alignment horizontal="center" vertical="center" wrapText="1"/>
    </xf>
    <xf numFmtId="0" fontId="34" fillId="0" borderId="6" xfId="10" applyFont="1" applyBorder="1" applyAlignment="1">
      <alignment horizontal="center" vertical="center" wrapText="1"/>
    </xf>
    <xf numFmtId="0" fontId="33" fillId="0" borderId="11" xfId="10" applyFont="1"/>
    <xf numFmtId="0" fontId="33" fillId="0" borderId="11" xfId="10" applyFont="1" applyAlignment="1">
      <alignment horizontal="left" indent="1"/>
    </xf>
    <xf numFmtId="0" fontId="19" fillId="0" borderId="11" xfId="10" applyFont="1"/>
    <xf numFmtId="0" fontId="33" fillId="0" borderId="11" xfId="10" applyFont="1" applyAlignment="1">
      <alignment vertical="top"/>
    </xf>
    <xf numFmtId="0" fontId="40" fillId="0" borderId="11" xfId="10" applyFont="1" applyAlignment="1">
      <alignment vertical="top"/>
    </xf>
    <xf numFmtId="0" fontId="31" fillId="0" borderId="1" xfId="10" applyFont="1" applyBorder="1"/>
    <xf numFmtId="0" fontId="19" fillId="0" borderId="11" xfId="10" applyFont="1" applyAlignment="1">
      <alignment horizontal="right"/>
    </xf>
    <xf numFmtId="49" fontId="33" fillId="0" borderId="11" xfId="10" applyNumberFormat="1" applyFont="1" applyAlignment="1">
      <alignment horizontal="right" vertical="top" wrapText="1"/>
    </xf>
    <xf numFmtId="0" fontId="14" fillId="0" borderId="12" xfId="0" applyFont="1" applyBorder="1" applyAlignment="1">
      <alignment horizontal="left" vertical="top" wrapText="1"/>
    </xf>
    <xf numFmtId="0" fontId="31" fillId="0" borderId="11" xfId="11" applyFont="1"/>
    <xf numFmtId="0" fontId="19" fillId="0" borderId="11" xfId="11" applyFont="1"/>
    <xf numFmtId="0" fontId="33" fillId="0" borderId="11" xfId="11" applyFont="1" applyAlignment="1">
      <alignment horizontal="center" vertical="top" wrapText="1"/>
    </xf>
    <xf numFmtId="0" fontId="33" fillId="0" borderId="11" xfId="11" applyFont="1" applyAlignment="1">
      <alignment horizontal="left" vertical="top" wrapText="1"/>
    </xf>
    <xf numFmtId="0" fontId="19" fillId="0" borderId="11" xfId="11" applyFont="1" applyAlignment="1">
      <alignment vertical="top" wrapText="1"/>
    </xf>
    <xf numFmtId="0" fontId="33" fillId="0" borderId="11" xfId="11" applyFont="1" applyAlignment="1">
      <alignment horizontal="right" vertical="top" wrapText="1"/>
    </xf>
    <xf numFmtId="0" fontId="35" fillId="0" borderId="6" xfId="11" applyFont="1" applyBorder="1" applyAlignment="1">
      <alignment horizontal="right" vertical="top" wrapText="1"/>
    </xf>
    <xf numFmtId="0" fontId="19" fillId="0" borderId="6" xfId="11" applyFont="1" applyBorder="1" applyAlignment="1">
      <alignment vertical="top" wrapText="1"/>
    </xf>
    <xf numFmtId="0" fontId="33" fillId="0" borderId="3" xfId="11" applyFont="1" applyBorder="1" applyAlignment="1">
      <alignment horizontal="right" vertical="top" wrapText="1"/>
    </xf>
    <xf numFmtId="0" fontId="19" fillId="0" borderId="3" xfId="11" applyFont="1" applyBorder="1" applyAlignment="1">
      <alignment vertical="top" wrapText="1"/>
    </xf>
    <xf numFmtId="0" fontId="35" fillId="0" borderId="3" xfId="11" applyFont="1" applyBorder="1" applyAlignment="1">
      <alignment horizontal="right" vertical="top" wrapText="1"/>
    </xf>
    <xf numFmtId="0" fontId="36" fillId="0" borderId="4" xfId="11" applyFont="1" applyBorder="1" applyAlignment="1">
      <alignment horizontal="right" vertical="top" wrapText="1"/>
    </xf>
    <xf numFmtId="0" fontId="36" fillId="0" borderId="4" xfId="11" applyFont="1" applyBorder="1" applyAlignment="1">
      <alignment horizontal="center" vertical="top" wrapText="1"/>
    </xf>
    <xf numFmtId="0" fontId="36" fillId="0" borderId="4" xfId="11" applyFont="1" applyBorder="1" applyAlignment="1">
      <alignment horizontal="left" vertical="top" wrapText="1"/>
    </xf>
    <xf numFmtId="0" fontId="33" fillId="0" borderId="3" xfId="11" applyFont="1" applyBorder="1" applyAlignment="1">
      <alignment horizontal="center" vertical="top" wrapText="1"/>
    </xf>
    <xf numFmtId="0" fontId="33" fillId="0" borderId="3" xfId="11" applyFont="1" applyBorder="1" applyAlignment="1">
      <alignment horizontal="left" vertical="top" wrapText="1"/>
    </xf>
    <xf numFmtId="0" fontId="34" fillId="0" borderId="7" xfId="11" applyFont="1" applyBorder="1" applyAlignment="1">
      <alignment horizontal="center" vertical="center" wrapText="1"/>
    </xf>
    <xf numFmtId="0" fontId="34" fillId="0" borderId="6" xfId="11" applyFont="1" applyBorder="1" applyAlignment="1">
      <alignment horizontal="center" vertical="center" wrapText="1"/>
    </xf>
    <xf numFmtId="0" fontId="33" fillId="0" borderId="11" xfId="11" applyFont="1"/>
    <xf numFmtId="0" fontId="33" fillId="0" borderId="11" xfId="11" applyFont="1" applyAlignment="1">
      <alignment horizontal="left" indent="1"/>
    </xf>
    <xf numFmtId="0" fontId="33" fillId="0" borderId="11" xfId="11" applyFont="1" applyAlignment="1">
      <alignment vertical="top"/>
    </xf>
    <xf numFmtId="0" fontId="40" fillId="0" borderId="11" xfId="11" applyFont="1" applyAlignment="1">
      <alignment vertical="top"/>
    </xf>
    <xf numFmtId="0" fontId="31" fillId="0" borderId="1" xfId="11" applyFont="1" applyBorder="1"/>
    <xf numFmtId="0" fontId="19" fillId="0" borderId="11" xfId="11" applyFont="1" applyAlignment="1">
      <alignment horizontal="right"/>
    </xf>
    <xf numFmtId="4" fontId="18" fillId="0" borderId="6" xfId="0" applyNumberFormat="1" applyFont="1" applyBorder="1" applyAlignment="1">
      <alignment horizontal="right" vertical="top" wrapText="1"/>
    </xf>
    <xf numFmtId="0" fontId="18" fillId="0" borderId="6" xfId="0" applyFont="1" applyBorder="1" applyAlignment="1">
      <alignment horizontal="center"/>
    </xf>
    <xf numFmtId="49" fontId="18" fillId="0" borderId="6" xfId="0" applyNumberFormat="1" applyFont="1" applyBorder="1" applyAlignment="1">
      <alignment horizontal="left" vertical="top" wrapText="1"/>
    </xf>
    <xf numFmtId="0" fontId="18" fillId="0" borderId="6" xfId="0" applyFont="1" applyBorder="1" applyAlignment="1">
      <alignment horizontal="left" vertical="top" wrapText="1"/>
    </xf>
    <xf numFmtId="0" fontId="29" fillId="0" borderId="6" xfId="0" applyFont="1" applyBorder="1" applyAlignment="1">
      <alignment horizontal="center" vertical="top" wrapText="1"/>
    </xf>
    <xf numFmtId="0" fontId="29" fillId="0" borderId="7" xfId="0" applyFont="1" applyBorder="1" applyAlignment="1">
      <alignment horizontal="left" vertical="top" wrapText="1"/>
    </xf>
    <xf numFmtId="0" fontId="29" fillId="0" borderId="9" xfId="0" applyFont="1" applyBorder="1" applyAlignment="1">
      <alignment horizontal="left" vertical="top" wrapText="1"/>
    </xf>
    <xf numFmtId="4" fontId="29" fillId="0" borderId="6" xfId="0" applyNumberFormat="1" applyFont="1" applyBorder="1" applyAlignment="1">
      <alignment horizontal="right" vertical="top" wrapText="1"/>
    </xf>
    <xf numFmtId="0" fontId="31" fillId="0" borderId="11" xfId="12" applyFont="1"/>
    <xf numFmtId="0" fontId="33" fillId="0" borderId="11" xfId="12" applyFont="1" applyAlignment="1">
      <alignment horizontal="center" vertical="top" wrapText="1"/>
    </xf>
    <xf numFmtId="0" fontId="33" fillId="0" borderId="11" xfId="12" applyFont="1" applyAlignment="1">
      <alignment horizontal="left" vertical="top" wrapText="1"/>
    </xf>
    <xf numFmtId="0" fontId="19" fillId="0" borderId="11" xfId="12" applyFont="1" applyAlignment="1">
      <alignment vertical="top" wrapText="1"/>
    </xf>
    <xf numFmtId="0" fontId="33" fillId="0" borderId="11" xfId="12" applyFont="1" applyAlignment="1">
      <alignment horizontal="right" vertical="top" wrapText="1"/>
    </xf>
    <xf numFmtId="0" fontId="19" fillId="0" borderId="6" xfId="12" applyFont="1" applyBorder="1" applyAlignment="1">
      <alignment vertical="top" wrapText="1"/>
    </xf>
    <xf numFmtId="0" fontId="19" fillId="0" borderId="3" xfId="12" applyFont="1" applyBorder="1" applyAlignment="1">
      <alignment vertical="top" wrapText="1"/>
    </xf>
    <xf numFmtId="0" fontId="33" fillId="0" borderId="3" xfId="12" applyFont="1" applyBorder="1" applyAlignment="1">
      <alignment horizontal="center" vertical="top" wrapText="1"/>
    </xf>
    <xf numFmtId="0" fontId="33" fillId="0" borderId="3" xfId="12" applyFont="1" applyBorder="1" applyAlignment="1">
      <alignment horizontal="left" vertical="top" wrapText="1"/>
    </xf>
    <xf numFmtId="0" fontId="34" fillId="0" borderId="7" xfId="12" applyFont="1" applyBorder="1" applyAlignment="1">
      <alignment horizontal="center" vertical="center" wrapText="1"/>
    </xf>
    <xf numFmtId="0" fontId="34" fillId="0" borderId="6" xfId="12" applyFont="1" applyBorder="1" applyAlignment="1">
      <alignment horizontal="center" vertical="center" wrapText="1"/>
    </xf>
    <xf numFmtId="0" fontId="33" fillId="0" borderId="11" xfId="12" applyFont="1"/>
    <xf numFmtId="0" fontId="33" fillId="0" borderId="11" xfId="12" applyFont="1" applyAlignment="1">
      <alignment horizontal="left" indent="1"/>
    </xf>
    <xf numFmtId="0" fontId="40" fillId="0" borderId="11" xfId="12" applyFont="1" applyAlignment="1">
      <alignment vertical="top"/>
    </xf>
    <xf numFmtId="0" fontId="31" fillId="0" borderId="1" xfId="12" applyFont="1" applyBorder="1"/>
    <xf numFmtId="0" fontId="19" fillId="0" borderId="11" xfId="12" applyFont="1" applyAlignment="1">
      <alignment horizontal="right"/>
    </xf>
    <xf numFmtId="0" fontId="29" fillId="0" borderId="6" xfId="0" applyFont="1" applyBorder="1" applyAlignment="1">
      <alignment horizontal="left" vertical="top" wrapText="1"/>
    </xf>
    <xf numFmtId="14" fontId="29" fillId="0" borderId="7" xfId="0" applyNumberFormat="1" applyFont="1" applyBorder="1" applyAlignment="1">
      <alignment horizontal="left" vertical="top" wrapText="1"/>
    </xf>
    <xf numFmtId="4" fontId="29" fillId="0" borderId="6" xfId="0" applyNumberFormat="1" applyFont="1" applyBorder="1" applyAlignment="1">
      <alignment horizontal="right" vertical="center" wrapText="1"/>
    </xf>
    <xf numFmtId="0" fontId="31" fillId="0" borderId="11" xfId="13" applyFont="1"/>
    <xf numFmtId="49" fontId="33" fillId="0" borderId="11" xfId="13" applyNumberFormat="1" applyFont="1" applyAlignment="1">
      <alignment horizontal="right" vertical="top" wrapText="1"/>
    </xf>
    <xf numFmtId="0" fontId="33" fillId="0" borderId="11" xfId="13" applyFont="1" applyAlignment="1">
      <alignment horizontal="center" vertical="top" wrapText="1"/>
    </xf>
    <xf numFmtId="0" fontId="33" fillId="0" borderId="11" xfId="13" applyFont="1" applyAlignment="1">
      <alignment horizontal="left" vertical="top" wrapText="1"/>
    </xf>
    <xf numFmtId="0" fontId="19" fillId="0" borderId="11" xfId="13" applyFont="1" applyAlignment="1">
      <alignment vertical="top" wrapText="1"/>
    </xf>
    <xf numFmtId="0" fontId="33" fillId="0" borderId="11" xfId="13" applyFont="1" applyAlignment="1">
      <alignment horizontal="right" vertical="top" wrapText="1"/>
    </xf>
    <xf numFmtId="0" fontId="19" fillId="0" borderId="6" xfId="13" applyFont="1" applyBorder="1" applyAlignment="1">
      <alignment vertical="top" wrapText="1"/>
    </xf>
    <xf numFmtId="0" fontId="19" fillId="0" borderId="3" xfId="13" applyFont="1" applyBorder="1" applyAlignment="1">
      <alignment vertical="top" wrapText="1"/>
    </xf>
    <xf numFmtId="0" fontId="36" fillId="0" borderId="4" xfId="13" applyFont="1" applyBorder="1" applyAlignment="1">
      <alignment horizontal="center" vertical="top" wrapText="1"/>
    </xf>
    <xf numFmtId="0" fontId="36" fillId="0" borderId="4" xfId="13" applyFont="1" applyBorder="1" applyAlignment="1">
      <alignment horizontal="left" vertical="top" wrapText="1"/>
    </xf>
    <xf numFmtId="0" fontId="33" fillId="0" borderId="3" xfId="13" applyFont="1" applyBorder="1" applyAlignment="1">
      <alignment horizontal="center" vertical="top" wrapText="1"/>
    </xf>
    <xf numFmtId="0" fontId="33" fillId="0" borderId="3" xfId="13" applyFont="1" applyBorder="1" applyAlignment="1">
      <alignment horizontal="left" vertical="top" wrapText="1"/>
    </xf>
    <xf numFmtId="0" fontId="34" fillId="0" borderId="7" xfId="13" applyFont="1" applyBorder="1" applyAlignment="1">
      <alignment horizontal="center" vertical="center" wrapText="1"/>
    </xf>
    <xf numFmtId="0" fontId="34" fillId="0" borderId="6" xfId="13" applyFont="1" applyBorder="1" applyAlignment="1">
      <alignment horizontal="center" vertical="center" wrapText="1"/>
    </xf>
    <xf numFmtId="0" fontId="33" fillId="0" borderId="11" xfId="13" applyFont="1"/>
    <xf numFmtId="0" fontId="33" fillId="0" borderId="11" xfId="13" applyFont="1" applyAlignment="1">
      <alignment horizontal="left" indent="1"/>
    </xf>
    <xf numFmtId="0" fontId="40" fillId="0" borderId="11" xfId="13" applyFont="1" applyAlignment="1">
      <alignment vertical="top"/>
    </xf>
    <xf numFmtId="0" fontId="31" fillId="0" borderId="1" xfId="13" applyFont="1" applyBorder="1"/>
    <xf numFmtId="0" fontId="19" fillId="0" borderId="11" xfId="13" applyFont="1" applyAlignment="1">
      <alignment horizontal="right"/>
    </xf>
    <xf numFmtId="49" fontId="29" fillId="0" borderId="7" xfId="0" applyNumberFormat="1" applyFont="1" applyBorder="1" applyAlignment="1">
      <alignment horizontal="left" vertical="top" wrapText="1"/>
    </xf>
    <xf numFmtId="0" fontId="31" fillId="0" borderId="11" xfId="15" applyFont="1"/>
    <xf numFmtId="0" fontId="19" fillId="0" borderId="11" xfId="15" applyFont="1"/>
    <xf numFmtId="0" fontId="33" fillId="0" borderId="11" xfId="15" applyFont="1" applyAlignment="1">
      <alignment horizontal="center" vertical="top" wrapText="1"/>
    </xf>
    <xf numFmtId="0" fontId="33" fillId="0" borderId="11" xfId="15" applyFont="1" applyAlignment="1">
      <alignment horizontal="left" vertical="top" wrapText="1"/>
    </xf>
    <xf numFmtId="0" fontId="19" fillId="0" borderId="11" xfId="15" applyFont="1" applyAlignment="1">
      <alignment vertical="top" wrapText="1"/>
    </xf>
    <xf numFmtId="0" fontId="33" fillId="0" borderId="11" xfId="15" applyFont="1" applyAlignment="1">
      <alignment horizontal="right" vertical="top" wrapText="1"/>
    </xf>
    <xf numFmtId="0" fontId="35" fillId="0" borderId="6" xfId="15" applyFont="1" applyBorder="1" applyAlignment="1">
      <alignment horizontal="right" vertical="top" wrapText="1"/>
    </xf>
    <xf numFmtId="0" fontId="19" fillId="0" borderId="6" xfId="15" applyFont="1" applyBorder="1" applyAlignment="1">
      <alignment vertical="top" wrapText="1"/>
    </xf>
    <xf numFmtId="0" fontId="33" fillId="0" borderId="3" xfId="15" applyFont="1" applyBorder="1" applyAlignment="1">
      <alignment horizontal="right" vertical="top" wrapText="1"/>
    </xf>
    <xf numFmtId="0" fontId="19" fillId="0" borderId="3" xfId="15" applyFont="1" applyBorder="1" applyAlignment="1">
      <alignment vertical="top" wrapText="1"/>
    </xf>
    <xf numFmtId="0" fontId="35" fillId="0" borderId="3" xfId="15" applyFont="1" applyBorder="1" applyAlignment="1">
      <alignment horizontal="right" vertical="top" wrapText="1"/>
    </xf>
    <xf numFmtId="0" fontId="36" fillId="0" borderId="4" xfId="15" applyFont="1" applyBorder="1" applyAlignment="1">
      <alignment horizontal="right" vertical="top" wrapText="1"/>
    </xf>
    <xf numFmtId="0" fontId="36" fillId="0" borderId="4" xfId="15" applyFont="1" applyBorder="1" applyAlignment="1">
      <alignment horizontal="center" vertical="top" wrapText="1"/>
    </xf>
    <xf numFmtId="0" fontId="36" fillId="0" borderId="4" xfId="15" applyFont="1" applyBorder="1" applyAlignment="1">
      <alignment horizontal="left" vertical="top" wrapText="1"/>
    </xf>
    <xf numFmtId="0" fontId="33" fillId="0" borderId="3" xfId="15" applyFont="1" applyBorder="1" applyAlignment="1">
      <alignment horizontal="center" vertical="top" wrapText="1"/>
    </xf>
    <xf numFmtId="0" fontId="33" fillId="0" borderId="3" xfId="15" applyFont="1" applyBorder="1" applyAlignment="1">
      <alignment horizontal="left" vertical="top" wrapText="1"/>
    </xf>
    <xf numFmtId="0" fontId="34" fillId="0" borderId="7" xfId="15" applyFont="1" applyBorder="1" applyAlignment="1">
      <alignment horizontal="center" vertical="center" wrapText="1"/>
    </xf>
    <xf numFmtId="0" fontId="34" fillId="0" borderId="6" xfId="15" applyFont="1" applyBorder="1" applyAlignment="1">
      <alignment horizontal="center" vertical="center" wrapText="1"/>
    </xf>
    <xf numFmtId="0" fontId="33" fillId="0" borderId="11" xfId="15" applyFont="1"/>
    <xf numFmtId="0" fontId="33" fillId="0" borderId="11" xfId="15" applyFont="1" applyAlignment="1">
      <alignment horizontal="left" indent="1"/>
    </xf>
    <xf numFmtId="0" fontId="33" fillId="0" borderId="11" xfId="15" applyFont="1" applyAlignment="1">
      <alignment vertical="top"/>
    </xf>
    <xf numFmtId="0" fontId="40" fillId="0" borderId="11" xfId="15" applyFont="1" applyAlignment="1">
      <alignment vertical="top"/>
    </xf>
    <xf numFmtId="0" fontId="31" fillId="0" borderId="1" xfId="15" applyFont="1" applyBorder="1"/>
    <xf numFmtId="0" fontId="19" fillId="0" borderId="11" xfId="15" applyFont="1" applyAlignment="1">
      <alignment horizontal="right"/>
    </xf>
    <xf numFmtId="4" fontId="41" fillId="0" borderId="1" xfId="8" applyNumberFormat="1" applyFont="1" applyBorder="1"/>
    <xf numFmtId="4" fontId="41" fillId="0" borderId="11" xfId="8" applyNumberFormat="1" applyFont="1"/>
    <xf numFmtId="4" fontId="9" fillId="0" borderId="14" xfId="8" applyNumberFormat="1" applyFont="1" applyBorder="1" applyAlignment="1">
      <alignment horizontal="right" vertical="top" wrapText="1"/>
    </xf>
    <xf numFmtId="2" fontId="9" fillId="0" borderId="14" xfId="8" applyNumberFormat="1" applyFont="1" applyBorder="1" applyAlignment="1">
      <alignment horizontal="right" vertical="top" wrapText="1"/>
    </xf>
    <xf numFmtId="4" fontId="9" fillId="0" borderId="16" xfId="8" applyNumberFormat="1" applyFont="1" applyBorder="1" applyAlignment="1">
      <alignment horizontal="right" vertical="top" wrapText="1"/>
    </xf>
    <xf numFmtId="4" fontId="11" fillId="0" borderId="16" xfId="8" applyNumberFormat="1" applyFont="1" applyBorder="1" applyAlignment="1">
      <alignment horizontal="right" vertical="top" wrapText="1"/>
    </xf>
    <xf numFmtId="2" fontId="9" fillId="0" borderId="14" xfId="8" applyNumberFormat="1" applyFont="1" applyBorder="1" applyAlignment="1">
      <alignment horizontal="right" vertical="top"/>
    </xf>
    <xf numFmtId="0" fontId="41" fillId="0" borderId="11" xfId="8" applyFont="1" applyAlignment="1">
      <alignment vertical="top"/>
    </xf>
    <xf numFmtId="0" fontId="41" fillId="0" borderId="11" xfId="8" applyFont="1" applyAlignment="1">
      <alignment vertical="top" wrapText="1"/>
    </xf>
    <xf numFmtId="4" fontId="33" fillId="0" borderId="3" xfId="9" applyNumberFormat="1" applyFont="1" applyBorder="1" applyAlignment="1">
      <alignment horizontal="center" vertical="top" wrapText="1"/>
    </xf>
    <xf numFmtId="4" fontId="33" fillId="0" borderId="3" xfId="9" applyNumberFormat="1" applyFont="1" applyBorder="1" applyAlignment="1">
      <alignment horizontal="right" vertical="top" wrapText="1"/>
    </xf>
    <xf numFmtId="4" fontId="35" fillId="0" borderId="6" xfId="9" applyNumberFormat="1" applyFont="1" applyBorder="1" applyAlignment="1">
      <alignment horizontal="right" vertical="top" wrapText="1"/>
    </xf>
    <xf numFmtId="4" fontId="33" fillId="0" borderId="3" xfId="10" applyNumberFormat="1" applyFont="1" applyBorder="1" applyAlignment="1">
      <alignment horizontal="center" vertical="top" wrapText="1"/>
    </xf>
    <xf numFmtId="4" fontId="36" fillId="0" borderId="4" xfId="10" applyNumberFormat="1" applyFont="1" applyBorder="1" applyAlignment="1">
      <alignment horizontal="right" vertical="top" wrapText="1"/>
    </xf>
    <xf numFmtId="4" fontId="35" fillId="0" borderId="3" xfId="10" applyNumberFormat="1" applyFont="1" applyBorder="1" applyAlignment="1">
      <alignment horizontal="right" vertical="top" wrapText="1"/>
    </xf>
    <xf numFmtId="4" fontId="33" fillId="0" borderId="3" xfId="10" applyNumberFormat="1" applyFont="1" applyBorder="1" applyAlignment="1">
      <alignment horizontal="right" vertical="top" wrapText="1"/>
    </xf>
    <xf numFmtId="4" fontId="35" fillId="0" borderId="6" xfId="10" applyNumberFormat="1" applyFont="1" applyBorder="1" applyAlignment="1">
      <alignment horizontal="right" vertical="top" wrapText="1"/>
    </xf>
    <xf numFmtId="4" fontId="35" fillId="0" borderId="11" xfId="7" applyNumberFormat="1" applyFont="1" applyAlignment="1">
      <alignment horizontal="left" vertical="top" wrapText="1"/>
    </xf>
    <xf numFmtId="4" fontId="33" fillId="0" borderId="3" xfId="13" applyNumberFormat="1" applyFont="1" applyBorder="1" applyAlignment="1">
      <alignment horizontal="center" vertical="top" wrapText="1"/>
    </xf>
    <xf numFmtId="4" fontId="36" fillId="0" borderId="4" xfId="13" applyNumberFormat="1" applyFont="1" applyBorder="1" applyAlignment="1">
      <alignment horizontal="right" vertical="top" wrapText="1"/>
    </xf>
    <xf numFmtId="4" fontId="35" fillId="0" borderId="3" xfId="13" applyNumberFormat="1" applyFont="1" applyBorder="1" applyAlignment="1">
      <alignment horizontal="right" vertical="top" wrapText="1"/>
    </xf>
    <xf numFmtId="4" fontId="33" fillId="0" borderId="3" xfId="13" applyNumberFormat="1" applyFont="1" applyBorder="1" applyAlignment="1">
      <alignment horizontal="right" vertical="top" wrapText="1"/>
    </xf>
    <xf numFmtId="4" fontId="35" fillId="0" borderId="6" xfId="13" applyNumberFormat="1" applyFont="1" applyBorder="1" applyAlignment="1">
      <alignment horizontal="right" vertical="top" wrapText="1"/>
    </xf>
    <xf numFmtId="4" fontId="33" fillId="0" borderId="3" xfId="12" applyNumberFormat="1" applyFont="1" applyBorder="1" applyAlignment="1">
      <alignment horizontal="center" vertical="top" wrapText="1"/>
    </xf>
    <xf numFmtId="4" fontId="35" fillId="0" borderId="3" xfId="12" applyNumberFormat="1" applyFont="1" applyBorder="1" applyAlignment="1">
      <alignment horizontal="right" vertical="top" wrapText="1"/>
    </xf>
    <xf numFmtId="4" fontId="33" fillId="0" borderId="3" xfId="12" applyNumberFormat="1" applyFont="1" applyBorder="1" applyAlignment="1">
      <alignment horizontal="right" vertical="top" wrapText="1"/>
    </xf>
    <xf numFmtId="4" fontId="35" fillId="0" borderId="6" xfId="12" applyNumberFormat="1" applyFont="1" applyBorder="1" applyAlignment="1">
      <alignment horizontal="right" vertical="top" wrapText="1"/>
    </xf>
    <xf numFmtId="0" fontId="24" fillId="0" borderId="11" xfId="1" applyFont="1" applyAlignment="1">
      <alignment horizontal="center" vertical="center"/>
    </xf>
    <xf numFmtId="0" fontId="23" fillId="0" borderId="11" xfId="1" applyFont="1" applyAlignment="1">
      <alignment horizontal="center" vertical="center"/>
    </xf>
    <xf numFmtId="0" fontId="24" fillId="0" borderId="11" xfId="1" applyFont="1" applyAlignment="1">
      <alignment horizontal="center" vertical="center" wrapText="1"/>
    </xf>
    <xf numFmtId="0" fontId="23" fillId="0" borderId="11" xfId="1" applyFont="1" applyAlignment="1">
      <alignment horizontal="center" vertical="center" wrapText="1"/>
    </xf>
    <xf numFmtId="0" fontId="25" fillId="0" borderId="11" xfId="1" applyFont="1" applyAlignment="1">
      <alignment horizontal="center" vertical="center"/>
    </xf>
    <xf numFmtId="0" fontId="9" fillId="0" borderId="1" xfId="0" applyFont="1" applyBorder="1" applyAlignment="1">
      <alignment horizontal="left" wrapText="1"/>
    </xf>
    <xf numFmtId="0" fontId="9" fillId="0" borderId="0" xfId="0" applyFont="1" applyAlignment="1">
      <alignment horizont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5" fillId="0" borderId="7" xfId="0" applyFont="1" applyBorder="1" applyAlignment="1">
      <alignment horizontal="right" vertical="top" wrapText="1"/>
    </xf>
    <xf numFmtId="0" fontId="15" fillId="0" borderId="9" xfId="0" applyFont="1" applyBorder="1" applyAlignment="1">
      <alignment horizontal="right" vertical="top" wrapText="1"/>
    </xf>
    <xf numFmtId="0" fontId="9" fillId="0" borderId="0" xfId="0" applyFont="1" applyAlignment="1">
      <alignment horizontal="center"/>
    </xf>
    <xf numFmtId="0" fontId="9" fillId="0" borderId="0" xfId="0" applyFont="1" applyAlignment="1">
      <alignment horizontal="left"/>
    </xf>
    <xf numFmtId="0" fontId="10" fillId="0" borderId="2" xfId="0" applyFont="1" applyBorder="1" applyAlignment="1">
      <alignment horizontal="center" vertical="top"/>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2" xfId="0" applyFont="1" applyBorder="1" applyAlignment="1">
      <alignment horizontal="center"/>
    </xf>
    <xf numFmtId="0" fontId="17" fillId="0" borderId="2" xfId="0" applyFont="1" applyBorder="1" applyAlignment="1">
      <alignment horizontal="center"/>
    </xf>
    <xf numFmtId="0" fontId="13" fillId="0" borderId="0" xfId="0" applyFont="1" applyAlignment="1">
      <alignment horizontal="center"/>
    </xf>
    <xf numFmtId="0" fontId="13" fillId="0" borderId="7" xfId="0" applyFont="1" applyBorder="1" applyAlignment="1">
      <alignment horizontal="left" wrapText="1"/>
    </xf>
    <xf numFmtId="0" fontId="13" fillId="0" borderId="8" xfId="0" applyFont="1" applyBorder="1" applyAlignment="1">
      <alignment horizontal="left" wrapText="1"/>
    </xf>
    <xf numFmtId="0" fontId="13" fillId="0" borderId="9" xfId="0" applyFont="1" applyBorder="1" applyAlignment="1">
      <alignment horizontal="left" wrapText="1"/>
    </xf>
    <xf numFmtId="0" fontId="15" fillId="0" borderId="7" xfId="0" applyFont="1" applyBorder="1" applyAlignment="1">
      <alignment horizontal="left" vertical="top" wrapText="1"/>
    </xf>
    <xf numFmtId="0" fontId="15" fillId="0" borderId="9" xfId="0" applyFont="1" applyBorder="1" applyAlignment="1">
      <alignment horizontal="left" vertical="top" wrapText="1"/>
    </xf>
    <xf numFmtId="0" fontId="33" fillId="0" borderId="11" xfId="7" applyFont="1" applyAlignment="1">
      <alignment horizontal="left" vertical="top" wrapText="1"/>
    </xf>
    <xf numFmtId="0" fontId="41" fillId="0" borderId="2" xfId="7" applyFont="1" applyBorder="1" applyAlignment="1">
      <alignment horizontal="center" vertical="top" wrapText="1"/>
    </xf>
    <xf numFmtId="0" fontId="41" fillId="0" borderId="11" xfId="7" applyFont="1" applyAlignment="1">
      <alignment horizontal="center" vertical="top" wrapText="1"/>
    </xf>
    <xf numFmtId="0" fontId="33" fillId="0" borderId="1" xfId="7" applyFont="1" applyBorder="1" applyAlignment="1">
      <alignment horizontal="left" vertical="top" wrapText="1"/>
    </xf>
    <xf numFmtId="0" fontId="35" fillId="0" borderId="11" xfId="7" applyFont="1">
      <alignment horizontal="center"/>
    </xf>
    <xf numFmtId="0" fontId="35" fillId="0" borderId="1" xfId="7" applyFont="1" applyBorder="1" applyAlignment="1">
      <alignment horizontal="center" vertical="top" wrapText="1"/>
    </xf>
    <xf numFmtId="0" fontId="33" fillId="0" borderId="11" xfId="4" applyFont="1" applyAlignment="1">
      <alignment horizontal="center"/>
    </xf>
    <xf numFmtId="0" fontId="40" fillId="0" borderId="11" xfId="4" applyFont="1" applyAlignment="1">
      <alignment horizontal="center" vertical="top"/>
    </xf>
    <xf numFmtId="0" fontId="39" fillId="0" borderId="3" xfId="4" applyFont="1" applyBorder="1" applyAlignment="1">
      <alignment horizontal="left" vertical="top" wrapText="1"/>
    </xf>
    <xf numFmtId="0" fontId="30" fillId="0" borderId="3" xfId="4" applyFont="1" applyBorder="1" applyAlignment="1">
      <alignment horizontal="left" vertical="top" wrapText="1"/>
    </xf>
    <xf numFmtId="0" fontId="38" fillId="0" borderId="3" xfId="4" applyFont="1" applyBorder="1" applyAlignment="1">
      <alignment horizontal="left" vertical="top" wrapText="1"/>
    </xf>
    <xf numFmtId="0" fontId="37" fillId="0" borderId="3" xfId="4" applyFont="1" applyBorder="1" applyAlignment="1">
      <alignment horizontal="left" vertical="top" wrapText="1"/>
    </xf>
    <xf numFmtId="0" fontId="19" fillId="0" borderId="3" xfId="4" applyFont="1" applyBorder="1" applyAlignment="1">
      <alignment vertical="top" wrapText="1"/>
    </xf>
    <xf numFmtId="0" fontId="8" fillId="0" borderId="4" xfId="4" applyBorder="1" applyAlignment="1">
      <alignment vertical="top" wrapText="1"/>
    </xf>
    <xf numFmtId="0" fontId="8" fillId="0" borderId="5" xfId="4" applyBorder="1" applyAlignment="1">
      <alignment vertical="top" wrapText="1"/>
    </xf>
    <xf numFmtId="0" fontId="33" fillId="0" borderId="3" xfId="4" applyFont="1" applyBorder="1" applyAlignment="1">
      <alignment horizontal="left" vertical="top" wrapText="1"/>
    </xf>
    <xf numFmtId="0" fontId="33" fillId="0" borderId="4" xfId="4" applyFont="1" applyBorder="1" applyAlignment="1">
      <alignment horizontal="left" vertical="top" wrapText="1"/>
    </xf>
    <xf numFmtId="0" fontId="35" fillId="0" borderId="6" xfId="4" applyFont="1" applyBorder="1" applyAlignment="1">
      <alignment horizontal="left" vertical="top" wrapText="1"/>
    </xf>
    <xf numFmtId="0" fontId="30" fillId="0" borderId="6" xfId="4" applyFont="1" applyBorder="1" applyAlignment="1">
      <alignment vertical="top" wrapText="1"/>
    </xf>
    <xf numFmtId="0" fontId="35" fillId="0" borderId="3" xfId="4" applyFont="1" applyBorder="1" applyAlignment="1">
      <alignment horizontal="left" vertical="top" wrapText="1"/>
    </xf>
    <xf numFmtId="0" fontId="30" fillId="0" borderId="3" xfId="4" applyFont="1" applyBorder="1" applyAlignment="1">
      <alignment vertical="top" wrapText="1"/>
    </xf>
    <xf numFmtId="0" fontId="8" fillId="0" borderId="3" xfId="4" applyBorder="1" applyAlignment="1">
      <alignment vertical="top" wrapText="1"/>
    </xf>
    <xf numFmtId="49" fontId="41" fillId="0" borderId="1" xfId="8" applyNumberFormat="1" applyFont="1" applyBorder="1" applyAlignment="1">
      <alignment horizontal="left" wrapText="1"/>
    </xf>
    <xf numFmtId="0" fontId="41" fillId="0" borderId="8" xfId="8" applyFont="1" applyBorder="1" applyAlignment="1">
      <alignment horizontal="left" wrapText="1"/>
    </xf>
    <xf numFmtId="49" fontId="41" fillId="0" borderId="11" xfId="8" applyNumberFormat="1" applyFont="1" applyAlignment="1">
      <alignment horizontal="left" vertical="top" wrapText="1"/>
    </xf>
    <xf numFmtId="0" fontId="41" fillId="0" borderId="11" xfId="8" applyFont="1" applyAlignment="1">
      <alignment horizontal="left" vertical="top" wrapText="1"/>
    </xf>
    <xf numFmtId="49" fontId="41" fillId="0" borderId="11" xfId="8" applyNumberFormat="1" applyFont="1" applyAlignment="1">
      <alignment horizontal="center" wrapText="1"/>
    </xf>
    <xf numFmtId="49" fontId="46" fillId="0" borderId="2" xfId="8" applyNumberFormat="1" applyFont="1" applyBorder="1" applyAlignment="1">
      <alignment horizontal="center" vertical="top"/>
    </xf>
    <xf numFmtId="49" fontId="23" fillId="0" borderId="11" xfId="8" applyNumberFormat="1" applyFont="1" applyAlignment="1">
      <alignment horizontal="center"/>
    </xf>
    <xf numFmtId="49" fontId="41" fillId="0" borderId="1" xfId="8" applyNumberFormat="1" applyFont="1" applyBorder="1" applyAlignment="1">
      <alignment horizontal="center" wrapText="1"/>
    </xf>
    <xf numFmtId="49" fontId="41" fillId="0" borderId="11" xfId="8" applyNumberFormat="1" applyFont="1" applyAlignment="1">
      <alignment horizontal="left" vertical="top"/>
    </xf>
    <xf numFmtId="0" fontId="41" fillId="0" borderId="8" xfId="8" applyFont="1" applyBorder="1" applyAlignment="1">
      <alignment horizontal="center"/>
    </xf>
    <xf numFmtId="49" fontId="9" fillId="0" borderId="6" xfId="8" applyNumberFormat="1" applyFont="1" applyBorder="1" applyAlignment="1">
      <alignment horizontal="center" vertical="center" wrapText="1"/>
    </xf>
    <xf numFmtId="0" fontId="9" fillId="0" borderId="6" xfId="8" applyFont="1" applyBorder="1" applyAlignment="1">
      <alignment horizontal="center" vertical="center" wrapText="1"/>
    </xf>
    <xf numFmtId="49" fontId="46" fillId="0" borderId="2" xfId="8" applyNumberFormat="1" applyFont="1" applyBorder="1" applyAlignment="1">
      <alignment horizontal="center"/>
    </xf>
    <xf numFmtId="49" fontId="41" fillId="0" borderId="1" xfId="8" applyNumberFormat="1" applyFont="1" applyBorder="1" applyAlignment="1">
      <alignment wrapText="1"/>
    </xf>
    <xf numFmtId="4" fontId="41" fillId="0" borderId="8" xfId="8" applyNumberFormat="1" applyFont="1" applyBorder="1" applyAlignment="1">
      <alignment horizontal="right"/>
    </xf>
    <xf numFmtId="49" fontId="9" fillId="0" borderId="11" xfId="8" applyNumberFormat="1" applyFont="1" applyAlignment="1">
      <alignment horizontal="left" vertical="top" wrapText="1"/>
    </xf>
    <xf numFmtId="49" fontId="9" fillId="0" borderId="2" xfId="8" applyNumberFormat="1" applyFont="1" applyBorder="1" applyAlignment="1">
      <alignment horizontal="left" vertical="top" wrapText="1"/>
    </xf>
    <xf numFmtId="0" fontId="9" fillId="0" borderId="6" xfId="8" applyFont="1" applyBorder="1" applyAlignment="1">
      <alignment horizontal="center" vertical="center"/>
    </xf>
    <xf numFmtId="49" fontId="47" fillId="0" borderId="7" xfId="8" applyNumberFormat="1" applyFont="1" applyBorder="1" applyAlignment="1">
      <alignment horizontal="left" vertical="center" wrapText="1"/>
    </xf>
    <xf numFmtId="49" fontId="47" fillId="0" borderId="8" xfId="8" applyNumberFormat="1" applyFont="1" applyBorder="1" applyAlignment="1">
      <alignment horizontal="left" vertical="center" wrapText="1"/>
    </xf>
    <xf numFmtId="49" fontId="47" fillId="0" borderId="9" xfId="8" applyNumberFormat="1" applyFont="1" applyBorder="1" applyAlignment="1">
      <alignment horizontal="left" vertical="center" wrapText="1"/>
    </xf>
    <xf numFmtId="49" fontId="11" fillId="0" borderId="2" xfId="8" applyNumberFormat="1" applyFont="1" applyBorder="1" applyAlignment="1">
      <alignment horizontal="left" vertical="top" wrapText="1"/>
    </xf>
    <xf numFmtId="49" fontId="9" fillId="0" borderId="14" xfId="8" applyNumberFormat="1" applyFont="1" applyBorder="1" applyAlignment="1">
      <alignment horizontal="left" vertical="top" wrapText="1"/>
    </xf>
    <xf numFmtId="0" fontId="9" fillId="0" borderId="11" xfId="8" applyFont="1" applyAlignment="1">
      <alignment horizontal="left" vertical="top" wrapText="1"/>
    </xf>
    <xf numFmtId="0" fontId="46" fillId="0" borderId="2" xfId="8" applyFont="1" applyBorder="1" applyAlignment="1">
      <alignment horizontal="center" vertical="top"/>
    </xf>
    <xf numFmtId="49" fontId="41" fillId="0" borderId="1" xfId="8" applyNumberFormat="1" applyFont="1" applyBorder="1" applyAlignment="1">
      <alignment vertical="top" wrapText="1"/>
    </xf>
    <xf numFmtId="49" fontId="41" fillId="0" borderId="1" xfId="8" applyNumberFormat="1" applyFont="1" applyBorder="1" applyAlignment="1">
      <alignment horizontal="right" vertical="top" wrapText="1"/>
    </xf>
    <xf numFmtId="49" fontId="11" fillId="0" borderId="11" xfId="8" applyNumberFormat="1" applyFont="1" applyAlignment="1">
      <alignment horizontal="left" vertical="top" wrapText="1"/>
    </xf>
    <xf numFmtId="0" fontId="40" fillId="0" borderId="11" xfId="9" applyFont="1" applyAlignment="1">
      <alignment horizontal="center" vertical="top"/>
    </xf>
    <xf numFmtId="0" fontId="35" fillId="0" borderId="6" xfId="9" applyFont="1" applyBorder="1" applyAlignment="1">
      <alignment horizontal="left" vertical="top" wrapText="1"/>
    </xf>
    <xf numFmtId="0" fontId="30" fillId="0" borderId="6" xfId="9" applyFont="1" applyBorder="1" applyAlignment="1">
      <alignment vertical="top" wrapText="1"/>
    </xf>
    <xf numFmtId="0" fontId="19" fillId="0" borderId="3" xfId="9" applyFont="1" applyBorder="1" applyAlignment="1">
      <alignment vertical="top" wrapText="1"/>
    </xf>
    <xf numFmtId="0" fontId="7" fillId="0" borderId="4" xfId="9" applyBorder="1" applyAlignment="1">
      <alignment vertical="top" wrapText="1"/>
    </xf>
    <xf numFmtId="0" fontId="7" fillId="0" borderId="5" xfId="9" applyBorder="1" applyAlignment="1">
      <alignment vertical="top" wrapText="1"/>
    </xf>
    <xf numFmtId="0" fontId="39" fillId="0" borderId="3" xfId="9" applyFont="1" applyBorder="1" applyAlignment="1">
      <alignment horizontal="left" vertical="top" wrapText="1"/>
    </xf>
    <xf numFmtId="0" fontId="30" fillId="0" borderId="3" xfId="9" applyFont="1" applyBorder="1" applyAlignment="1">
      <alignment horizontal="left" vertical="top" wrapText="1"/>
    </xf>
    <xf numFmtId="0" fontId="35" fillId="0" borderId="3" xfId="9" applyFont="1" applyBorder="1" applyAlignment="1">
      <alignment horizontal="left" vertical="top" wrapText="1"/>
    </xf>
    <xf numFmtId="0" fontId="30" fillId="0" borderId="3" xfId="9" applyFont="1" applyBorder="1" applyAlignment="1">
      <alignment vertical="top" wrapText="1"/>
    </xf>
    <xf numFmtId="0" fontId="33" fillId="0" borderId="3" xfId="9" applyFont="1" applyBorder="1" applyAlignment="1">
      <alignment horizontal="left" vertical="top" wrapText="1"/>
    </xf>
    <xf numFmtId="0" fontId="7" fillId="0" borderId="3" xfId="9" applyBorder="1" applyAlignment="1">
      <alignment vertical="top" wrapText="1"/>
    </xf>
    <xf numFmtId="0" fontId="35" fillId="0" borderId="6" xfId="10" applyFont="1" applyBorder="1" applyAlignment="1">
      <alignment horizontal="left" vertical="top" wrapText="1"/>
    </xf>
    <xf numFmtId="0" fontId="30" fillId="0" borderId="6" xfId="10" applyFont="1" applyBorder="1" applyAlignment="1">
      <alignment vertical="top" wrapText="1"/>
    </xf>
    <xf numFmtId="0" fontId="19" fillId="0" borderId="3" xfId="10" applyFont="1" applyBorder="1" applyAlignment="1">
      <alignment vertical="top" wrapText="1"/>
    </xf>
    <xf numFmtId="0" fontId="6" fillId="0" borderId="5" xfId="10" applyBorder="1" applyAlignment="1">
      <alignment vertical="top" wrapText="1"/>
    </xf>
    <xf numFmtId="0" fontId="39" fillId="0" borderId="3" xfId="10" applyFont="1" applyBorder="1" applyAlignment="1">
      <alignment horizontal="left" vertical="top" wrapText="1"/>
    </xf>
    <xf numFmtId="0" fontId="30" fillId="0" borderId="3" xfId="10" applyFont="1" applyBorder="1" applyAlignment="1">
      <alignment horizontal="left" vertical="top" wrapText="1"/>
    </xf>
    <xf numFmtId="0" fontId="35" fillId="0" borderId="3" xfId="10" applyFont="1" applyBorder="1" applyAlignment="1">
      <alignment horizontal="left" vertical="top" wrapText="1"/>
    </xf>
    <xf numFmtId="0" fontId="30" fillId="0" borderId="3" xfId="10" applyFont="1" applyBorder="1" applyAlignment="1">
      <alignment vertical="top" wrapText="1"/>
    </xf>
    <xf numFmtId="0" fontId="33" fillId="0" borderId="3" xfId="10" applyFont="1" applyBorder="1" applyAlignment="1">
      <alignment horizontal="left" vertical="top" wrapText="1"/>
    </xf>
    <xf numFmtId="0" fontId="6" fillId="0" borderId="3" xfId="10" applyBorder="1" applyAlignment="1">
      <alignment vertical="top" wrapText="1"/>
    </xf>
    <xf numFmtId="0" fontId="40" fillId="0" borderId="11" xfId="10" applyFont="1" applyAlignment="1">
      <alignment horizontal="center" vertical="top"/>
    </xf>
    <xf numFmtId="0" fontId="35" fillId="0" borderId="6" xfId="13" applyFont="1" applyBorder="1" applyAlignment="1">
      <alignment horizontal="left" vertical="top" wrapText="1"/>
    </xf>
    <xf numFmtId="0" fontId="30" fillId="0" borderId="6" xfId="13" applyFont="1" applyBorder="1" applyAlignment="1">
      <alignment vertical="top" wrapText="1"/>
    </xf>
    <xf numFmtId="0" fontId="19" fillId="0" borderId="3" xfId="13" applyFont="1" applyBorder="1" applyAlignment="1">
      <alignment vertical="top" wrapText="1"/>
    </xf>
    <xf numFmtId="0" fontId="3" fillId="0" borderId="5" xfId="13" applyBorder="1" applyAlignment="1">
      <alignment vertical="top" wrapText="1"/>
    </xf>
    <xf numFmtId="0" fontId="39" fillId="0" borderId="3" xfId="13" applyFont="1" applyBorder="1" applyAlignment="1">
      <alignment horizontal="left" vertical="top" wrapText="1"/>
    </xf>
    <xf numFmtId="0" fontId="30" fillId="0" borderId="3" xfId="13" applyFont="1" applyBorder="1" applyAlignment="1">
      <alignment horizontal="left" vertical="top" wrapText="1"/>
    </xf>
    <xf numFmtId="0" fontId="35" fillId="0" borderId="3" xfId="13" applyFont="1" applyBorder="1" applyAlignment="1">
      <alignment horizontal="left" vertical="top" wrapText="1"/>
    </xf>
    <xf numFmtId="0" fontId="30" fillId="0" borderId="3" xfId="13" applyFont="1" applyBorder="1" applyAlignment="1">
      <alignment vertical="top" wrapText="1"/>
    </xf>
    <xf numFmtId="0" fontId="33" fillId="0" borderId="3" xfId="13" applyFont="1" applyBorder="1" applyAlignment="1">
      <alignment horizontal="left" vertical="top" wrapText="1"/>
    </xf>
    <xf numFmtId="0" fontId="3" fillId="0" borderId="3" xfId="13" applyBorder="1" applyAlignment="1">
      <alignment vertical="top" wrapText="1"/>
    </xf>
    <xf numFmtId="0" fontId="33" fillId="0" borderId="11" xfId="13" applyFont="1" applyAlignment="1">
      <alignment horizontal="center"/>
    </xf>
    <xf numFmtId="0" fontId="40" fillId="0" borderId="11" xfId="13" applyFont="1" applyAlignment="1">
      <alignment horizontal="center" vertical="top"/>
    </xf>
    <xf numFmtId="0" fontId="33" fillId="0" borderId="5" xfId="10" applyFont="1" applyBorder="1" applyAlignment="1">
      <alignment horizontal="left" vertical="top" wrapText="1"/>
    </xf>
    <xf numFmtId="0" fontId="33" fillId="0" borderId="11" xfId="12" applyFont="1" applyAlignment="1">
      <alignment horizontal="center"/>
    </xf>
    <xf numFmtId="0" fontId="40" fillId="0" borderId="11" xfId="12" applyFont="1" applyAlignment="1">
      <alignment horizontal="center" vertical="top"/>
    </xf>
    <xf numFmtId="0" fontId="35" fillId="0" borderId="6" xfId="12" applyFont="1" applyBorder="1" applyAlignment="1">
      <alignment horizontal="left" vertical="top" wrapText="1"/>
    </xf>
    <xf numFmtId="0" fontId="30" fillId="0" borderId="6" xfId="12" applyFont="1" applyBorder="1" applyAlignment="1">
      <alignment vertical="top" wrapText="1"/>
    </xf>
    <xf numFmtId="0" fontId="35" fillId="0" borderId="3" xfId="12" applyFont="1" applyBorder="1" applyAlignment="1">
      <alignment horizontal="left" vertical="top" wrapText="1"/>
    </xf>
    <xf numFmtId="0" fontId="30" fillId="0" borderId="3" xfId="12" applyFont="1" applyBorder="1" applyAlignment="1">
      <alignment vertical="top" wrapText="1"/>
    </xf>
    <xf numFmtId="0" fontId="39" fillId="0" borderId="3" xfId="12" applyFont="1" applyBorder="1" applyAlignment="1">
      <alignment horizontal="left" vertical="top" wrapText="1"/>
    </xf>
    <xf numFmtId="0" fontId="30" fillId="0" borderId="3" xfId="12" applyFont="1" applyBorder="1" applyAlignment="1">
      <alignment horizontal="left" vertical="top" wrapText="1"/>
    </xf>
    <xf numFmtId="0" fontId="33" fillId="0" borderId="3" xfId="12" applyFont="1" applyBorder="1" applyAlignment="1">
      <alignment horizontal="left" vertical="top" wrapText="1"/>
    </xf>
    <xf numFmtId="0" fontId="4" fillId="0" borderId="3" xfId="12" applyBorder="1" applyAlignment="1">
      <alignment vertical="top" wrapText="1"/>
    </xf>
    <xf numFmtId="0" fontId="33" fillId="0" borderId="4" xfId="10" applyFont="1" applyBorder="1" applyAlignment="1">
      <alignment horizontal="left" vertical="top" wrapText="1"/>
    </xf>
    <xf numFmtId="0" fontId="6" fillId="0" borderId="4" xfId="10" applyBorder="1" applyAlignment="1">
      <alignment vertical="top" wrapText="1"/>
    </xf>
    <xf numFmtId="0" fontId="33" fillId="0" borderId="11" xfId="11" applyFont="1" applyAlignment="1">
      <alignment horizontal="center"/>
    </xf>
    <xf numFmtId="0" fontId="40" fillId="0" borderId="11" xfId="11" applyFont="1" applyAlignment="1">
      <alignment horizontal="center" vertical="top"/>
    </xf>
    <xf numFmtId="0" fontId="35" fillId="0" borderId="6" xfId="11" applyFont="1" applyBorder="1" applyAlignment="1">
      <alignment horizontal="left" vertical="top" wrapText="1"/>
    </xf>
    <xf numFmtId="0" fontId="30" fillId="0" borderId="6" xfId="11" applyFont="1" applyBorder="1" applyAlignment="1">
      <alignment vertical="top" wrapText="1"/>
    </xf>
    <xf numFmtId="0" fontId="19" fillId="0" borderId="3" xfId="11" applyFont="1" applyBorder="1" applyAlignment="1">
      <alignment vertical="top" wrapText="1"/>
    </xf>
    <xf numFmtId="0" fontId="5" fillId="0" borderId="4" xfId="11" applyBorder="1" applyAlignment="1">
      <alignment vertical="top" wrapText="1"/>
    </xf>
    <xf numFmtId="0" fontId="5" fillId="0" borderId="5" xfId="11" applyBorder="1" applyAlignment="1">
      <alignment vertical="top" wrapText="1"/>
    </xf>
    <xf numFmtId="0" fontId="33" fillId="0" borderId="3" xfId="11" applyFont="1" applyBorder="1" applyAlignment="1">
      <alignment horizontal="left" vertical="top" wrapText="1"/>
    </xf>
    <xf numFmtId="0" fontId="33" fillId="0" borderId="4" xfId="11" applyFont="1" applyBorder="1" applyAlignment="1">
      <alignment horizontal="left" vertical="top" wrapText="1"/>
    </xf>
    <xf numFmtId="0" fontId="33" fillId="0" borderId="5" xfId="11" applyFont="1" applyBorder="1" applyAlignment="1">
      <alignment horizontal="left" vertical="top" wrapText="1"/>
    </xf>
    <xf numFmtId="0" fontId="35" fillId="0" borderId="3" xfId="11" applyFont="1" applyBorder="1" applyAlignment="1">
      <alignment horizontal="left" vertical="top" wrapText="1"/>
    </xf>
    <xf numFmtId="0" fontId="30" fillId="0" borderId="3" xfId="11" applyFont="1" applyBorder="1" applyAlignment="1">
      <alignment vertical="top" wrapText="1"/>
    </xf>
    <xf numFmtId="0" fontId="5" fillId="0" borderId="3" xfId="11" applyBorder="1" applyAlignment="1">
      <alignment vertical="top" wrapText="1"/>
    </xf>
    <xf numFmtId="0" fontId="39" fillId="0" borderId="3" xfId="11" applyFont="1" applyBorder="1" applyAlignment="1">
      <alignment horizontal="left" vertical="top" wrapText="1"/>
    </xf>
    <xf numFmtId="0" fontId="30" fillId="0" borderId="3" xfId="11" applyFont="1" applyBorder="1" applyAlignment="1">
      <alignment horizontal="left" vertical="top" wrapText="1"/>
    </xf>
    <xf numFmtId="0" fontId="38" fillId="0" borderId="3" xfId="10" applyFont="1" applyBorder="1" applyAlignment="1">
      <alignment horizontal="left" vertical="top" wrapText="1"/>
    </xf>
    <xf numFmtId="0" fontId="37" fillId="0" borderId="3" xfId="10" applyFont="1" applyBorder="1" applyAlignment="1">
      <alignment horizontal="left" vertical="top" wrapText="1"/>
    </xf>
    <xf numFmtId="0" fontId="33" fillId="0" borderId="11" xfId="10" applyFont="1" applyAlignment="1">
      <alignment horizontal="center"/>
    </xf>
    <xf numFmtId="0" fontId="19" fillId="0" borderId="3" xfId="15" applyFont="1" applyBorder="1" applyAlignment="1">
      <alignment vertical="top" wrapText="1"/>
    </xf>
    <xf numFmtId="0" fontId="1" fillId="0" borderId="5" xfId="15" applyBorder="1" applyAlignment="1">
      <alignment vertical="top" wrapText="1"/>
    </xf>
    <xf numFmtId="0" fontId="1" fillId="0" borderId="4" xfId="15" applyBorder="1" applyAlignment="1">
      <alignment vertical="top" wrapText="1"/>
    </xf>
    <xf numFmtId="0" fontId="35" fillId="0" borderId="6" xfId="15" applyFont="1" applyBorder="1" applyAlignment="1">
      <alignment horizontal="left" vertical="top" wrapText="1"/>
    </xf>
    <xf numFmtId="0" fontId="30" fillId="0" borderId="6" xfId="15" applyFont="1" applyBorder="1" applyAlignment="1">
      <alignment vertical="top" wrapText="1"/>
    </xf>
    <xf numFmtId="0" fontId="35" fillId="0" borderId="3" xfId="15" applyFont="1" applyBorder="1" applyAlignment="1">
      <alignment horizontal="left" vertical="top" wrapText="1"/>
    </xf>
    <xf numFmtId="0" fontId="30" fillId="0" borderId="3" xfId="15" applyFont="1" applyBorder="1" applyAlignment="1">
      <alignment vertical="top" wrapText="1"/>
    </xf>
    <xf numFmtId="0" fontId="33" fillId="0" borderId="3" xfId="15" applyFont="1" applyBorder="1" applyAlignment="1">
      <alignment horizontal="left" vertical="top" wrapText="1"/>
    </xf>
    <xf numFmtId="0" fontId="1" fillId="0" borderId="3" xfId="15" applyBorder="1" applyAlignment="1">
      <alignment vertical="top" wrapText="1"/>
    </xf>
    <xf numFmtId="0" fontId="39" fillId="0" borderId="3" xfId="15" applyFont="1" applyBorder="1" applyAlignment="1">
      <alignment horizontal="left" vertical="top" wrapText="1"/>
    </xf>
    <xf numFmtId="0" fontId="30" fillId="0" borderId="3" xfId="15" applyFont="1" applyBorder="1" applyAlignment="1">
      <alignment horizontal="left" vertical="top" wrapText="1"/>
    </xf>
    <xf numFmtId="0" fontId="33" fillId="0" borderId="11" xfId="15" applyFont="1" applyAlignment="1">
      <alignment horizontal="center"/>
    </xf>
    <xf numFmtId="0" fontId="40" fillId="0" borderId="11" xfId="15" applyFont="1" applyAlignment="1">
      <alignment horizontal="center" vertical="top"/>
    </xf>
    <xf numFmtId="0" fontId="50" fillId="0" borderId="11" xfId="16"/>
    <xf numFmtId="0" fontId="51" fillId="0" borderId="11" xfId="16" applyFont="1" applyAlignment="1">
      <alignment horizontal="right"/>
    </xf>
    <xf numFmtId="49" fontId="51" fillId="0" borderId="11" xfId="16" applyNumberFormat="1" applyFont="1"/>
    <xf numFmtId="49" fontId="51" fillId="0" borderId="11" xfId="16" applyNumberFormat="1" applyFont="1" applyAlignment="1">
      <alignment horizontal="right"/>
    </xf>
    <xf numFmtId="0" fontId="51" fillId="0" borderId="11" xfId="16" applyFont="1"/>
    <xf numFmtId="49" fontId="51" fillId="0" borderId="11" xfId="16" applyNumberFormat="1" applyFont="1" applyAlignment="1">
      <alignment horizontal="left" vertical="top"/>
    </xf>
    <xf numFmtId="49" fontId="51" fillId="0" borderId="11" xfId="16" applyNumberFormat="1" applyFont="1" applyAlignment="1">
      <alignment vertical="top"/>
    </xf>
    <xf numFmtId="49" fontId="51" fillId="0" borderId="1" xfId="16" applyNumberFormat="1" applyFont="1" applyBorder="1" applyAlignment="1">
      <alignment horizontal="left" wrapText="1"/>
    </xf>
    <xf numFmtId="49" fontId="51" fillId="0" borderId="11" xfId="16" applyNumberFormat="1" applyFont="1" applyAlignment="1">
      <alignment wrapText="1"/>
    </xf>
    <xf numFmtId="0" fontId="51" fillId="0" borderId="8" xfId="16" applyFont="1" applyBorder="1" applyAlignment="1">
      <alignment horizontal="left" wrapText="1"/>
    </xf>
    <xf numFmtId="0" fontId="51" fillId="0" borderId="11" xfId="16" applyFont="1" applyAlignment="1">
      <alignment wrapText="1"/>
    </xf>
    <xf numFmtId="49" fontId="51" fillId="0" borderId="11" xfId="16" applyNumberFormat="1" applyFont="1" applyAlignment="1">
      <alignment horizontal="left" vertical="top" wrapText="1"/>
    </xf>
    <xf numFmtId="49" fontId="52" fillId="0" borderId="11" xfId="16" applyNumberFormat="1" applyFont="1" applyAlignment="1">
      <alignment vertical="top" wrapText="1"/>
    </xf>
    <xf numFmtId="49" fontId="51" fillId="0" borderId="11" xfId="16" applyNumberFormat="1" applyFont="1" applyAlignment="1">
      <alignment vertical="top" wrapText="1"/>
    </xf>
    <xf numFmtId="0" fontId="51" fillId="0" borderId="11" xfId="16" applyFont="1" applyAlignment="1">
      <alignment horizontal="left" vertical="top" wrapText="1"/>
    </xf>
    <xf numFmtId="49" fontId="51" fillId="0" borderId="11" xfId="16" applyNumberFormat="1" applyFont="1" applyAlignment="1">
      <alignment horizontal="left" vertical="top"/>
    </xf>
    <xf numFmtId="49" fontId="51" fillId="0" borderId="11" xfId="16" applyNumberFormat="1" applyFont="1" applyAlignment="1">
      <alignment horizontal="left"/>
    </xf>
    <xf numFmtId="49" fontId="51" fillId="0" borderId="11" xfId="16" applyNumberFormat="1" applyFont="1" applyAlignment="1">
      <alignment horizontal="center" wrapText="1"/>
    </xf>
    <xf numFmtId="49" fontId="53" fillId="0" borderId="2" xfId="16" applyNumberFormat="1" applyFont="1" applyBorder="1" applyAlignment="1">
      <alignment horizontal="center" vertical="top"/>
    </xf>
    <xf numFmtId="49" fontId="53" fillId="0" borderId="11" xfId="16" applyNumberFormat="1" applyFont="1" applyAlignment="1">
      <alignment horizontal="center" vertical="top"/>
    </xf>
    <xf numFmtId="49" fontId="54" fillId="0" borderId="11" xfId="16" applyNumberFormat="1" applyFont="1" applyAlignment="1">
      <alignment horizontal="center"/>
    </xf>
    <xf numFmtId="49" fontId="54" fillId="0" borderId="11" xfId="16" applyNumberFormat="1" applyFont="1" applyAlignment="1">
      <alignment horizontal="center"/>
    </xf>
    <xf numFmtId="49" fontId="51" fillId="0" borderId="1" xfId="16" applyNumberFormat="1" applyFont="1" applyBorder="1" applyAlignment="1">
      <alignment horizontal="center" wrapText="1"/>
    </xf>
    <xf numFmtId="49" fontId="55" fillId="0" borderId="1" xfId="16" applyNumberFormat="1" applyFont="1" applyBorder="1" applyAlignment="1">
      <alignment horizontal="center"/>
    </xf>
    <xf numFmtId="49" fontId="55" fillId="0" borderId="11" xfId="16" applyNumberFormat="1" applyFont="1"/>
    <xf numFmtId="49" fontId="53" fillId="0" borderId="2" xfId="16" applyNumberFormat="1" applyFont="1" applyBorder="1" applyAlignment="1">
      <alignment horizontal="center"/>
    </xf>
    <xf numFmtId="49" fontId="53" fillId="0" borderId="11" xfId="16" applyNumberFormat="1" applyFont="1"/>
    <xf numFmtId="49" fontId="55" fillId="0" borderId="11" xfId="16" applyNumberFormat="1" applyFont="1" applyAlignment="1">
      <alignment horizontal="right" vertical="top"/>
    </xf>
    <xf numFmtId="49" fontId="53" fillId="0" borderId="11" xfId="16" applyNumberFormat="1" applyFont="1" applyAlignment="1">
      <alignment horizontal="center"/>
    </xf>
    <xf numFmtId="49" fontId="56" fillId="0" borderId="11" xfId="16" applyNumberFormat="1" applyFont="1" applyAlignment="1">
      <alignment horizontal="left"/>
    </xf>
    <xf numFmtId="49" fontId="51" fillId="0" borderId="1" xfId="16" applyNumberFormat="1" applyFont="1" applyBorder="1" applyAlignment="1">
      <alignment wrapText="1"/>
    </xf>
    <xf numFmtId="49" fontId="51" fillId="0" borderId="11" xfId="16" applyNumberFormat="1" applyFont="1" applyAlignment="1">
      <alignment horizontal="center"/>
    </xf>
    <xf numFmtId="0" fontId="51" fillId="0" borderId="11" xfId="16" applyFont="1" applyAlignment="1">
      <alignment horizontal="center"/>
    </xf>
    <xf numFmtId="4" fontId="51" fillId="0" borderId="1" xfId="16" applyNumberFormat="1" applyFont="1" applyBorder="1"/>
    <xf numFmtId="49" fontId="55" fillId="0" borderId="1" xfId="16" applyNumberFormat="1" applyFont="1" applyBorder="1" applyAlignment="1">
      <alignment horizontal="right"/>
    </xf>
    <xf numFmtId="0" fontId="51" fillId="0" borderId="11" xfId="16" applyFont="1" applyAlignment="1">
      <alignment horizontal="left"/>
    </xf>
    <xf numFmtId="0" fontId="51" fillId="0" borderId="11" xfId="16" applyFont="1" applyAlignment="1">
      <alignment vertical="center" wrapText="1"/>
    </xf>
    <xf numFmtId="0" fontId="53" fillId="0" borderId="11" xfId="16" applyFont="1"/>
    <xf numFmtId="4" fontId="51" fillId="0" borderId="11" xfId="16" applyNumberFormat="1" applyFont="1"/>
    <xf numFmtId="49" fontId="55" fillId="0" borderId="11" xfId="16" applyNumberFormat="1" applyFont="1" applyAlignment="1">
      <alignment horizontal="right"/>
    </xf>
    <xf numFmtId="0" fontId="56" fillId="0" borderId="11" xfId="16" applyFont="1"/>
    <xf numFmtId="49" fontId="51" fillId="0" borderId="1" xfId="16" applyNumberFormat="1" applyFont="1" applyBorder="1" applyAlignment="1">
      <alignment horizontal="right"/>
    </xf>
    <xf numFmtId="49" fontId="55" fillId="0" borderId="8" xfId="16" applyNumberFormat="1" applyFont="1" applyBorder="1" applyAlignment="1">
      <alignment horizontal="right"/>
    </xf>
    <xf numFmtId="4" fontId="51" fillId="0" borderId="8" xfId="16" applyNumberFormat="1" applyFont="1" applyBorder="1" applyAlignment="1">
      <alignment horizontal="right"/>
    </xf>
    <xf numFmtId="0" fontId="51" fillId="0" borderId="8" xfId="16" applyFont="1" applyBorder="1" applyAlignment="1">
      <alignment horizontal="center"/>
    </xf>
    <xf numFmtId="49" fontId="55" fillId="0" borderId="11" xfId="16" applyNumberFormat="1" applyFont="1" applyAlignment="1">
      <alignment vertical="center"/>
    </xf>
    <xf numFmtId="49" fontId="55" fillId="0" borderId="6" xfId="16" applyNumberFormat="1" applyFont="1" applyBorder="1" applyAlignment="1">
      <alignment horizontal="center" vertical="center" wrapText="1"/>
    </xf>
    <xf numFmtId="0" fontId="55" fillId="0" borderId="6" xfId="16" applyFont="1" applyBorder="1" applyAlignment="1">
      <alignment horizontal="center" vertical="center" wrapText="1"/>
    </xf>
    <xf numFmtId="0" fontId="55" fillId="0" borderId="6" xfId="16" applyFont="1" applyBorder="1" applyAlignment="1">
      <alignment horizontal="center" vertical="center" wrapText="1"/>
    </xf>
    <xf numFmtId="49" fontId="55" fillId="0" borderId="6" xfId="16" applyNumberFormat="1" applyFont="1" applyBorder="1" applyAlignment="1">
      <alignment horizontal="center" vertical="center"/>
    </xf>
    <xf numFmtId="0" fontId="55" fillId="0" borderId="6" xfId="16" applyFont="1" applyBorder="1" applyAlignment="1">
      <alignment horizontal="center" vertical="center"/>
    </xf>
    <xf numFmtId="0" fontId="55" fillId="0" borderId="6" xfId="16" applyFont="1" applyBorder="1" applyAlignment="1">
      <alignment horizontal="center" vertical="center"/>
    </xf>
    <xf numFmtId="49" fontId="57" fillId="0" borderId="7" xfId="16" applyNumberFormat="1" applyFont="1" applyBorder="1" applyAlignment="1">
      <alignment horizontal="left" vertical="center" wrapText="1"/>
    </xf>
    <xf numFmtId="49" fontId="57" fillId="0" borderId="8" xfId="16" applyNumberFormat="1" applyFont="1" applyBorder="1" applyAlignment="1">
      <alignment horizontal="left" vertical="center" wrapText="1"/>
    </xf>
    <xf numFmtId="49" fontId="57" fillId="0" borderId="9" xfId="16" applyNumberFormat="1" applyFont="1" applyBorder="1" applyAlignment="1">
      <alignment horizontal="left" vertical="center" wrapText="1"/>
    </xf>
    <xf numFmtId="0" fontId="57" fillId="0" borderId="11" xfId="16" applyFont="1" applyAlignment="1">
      <alignment wrapText="1"/>
    </xf>
    <xf numFmtId="49" fontId="58" fillId="0" borderId="13" xfId="16" applyNumberFormat="1" applyFont="1" applyBorder="1" applyAlignment="1">
      <alignment horizontal="center" vertical="top" wrapText="1"/>
    </xf>
    <xf numFmtId="49" fontId="58" fillId="0" borderId="2" xfId="16" applyNumberFormat="1" applyFont="1" applyBorder="1" applyAlignment="1">
      <alignment horizontal="left" vertical="top" wrapText="1"/>
    </xf>
    <xf numFmtId="49" fontId="58" fillId="0" borderId="2" xfId="16" applyNumberFormat="1" applyFont="1" applyBorder="1" applyAlignment="1">
      <alignment horizontal="left" vertical="top" wrapText="1"/>
    </xf>
    <xf numFmtId="49" fontId="58" fillId="0" borderId="2" xfId="16" applyNumberFormat="1" applyFont="1" applyBorder="1" applyAlignment="1">
      <alignment horizontal="center" vertical="top" wrapText="1"/>
    </xf>
    <xf numFmtId="0" fontId="58" fillId="0" borderId="2" xfId="16" applyFont="1" applyBorder="1" applyAlignment="1">
      <alignment horizontal="center" vertical="top" wrapText="1"/>
    </xf>
    <xf numFmtId="164" fontId="58" fillId="0" borderId="2" xfId="16" applyNumberFormat="1" applyFont="1" applyBorder="1" applyAlignment="1">
      <alignment horizontal="center" vertical="top" wrapText="1"/>
    </xf>
    <xf numFmtId="0" fontId="58" fillId="0" borderId="2" xfId="16" applyFont="1" applyBorder="1" applyAlignment="1">
      <alignment horizontal="right" vertical="top" wrapText="1"/>
    </xf>
    <xf numFmtId="0" fontId="58" fillId="0" borderId="16" xfId="16" applyFont="1" applyBorder="1" applyAlignment="1">
      <alignment horizontal="right" vertical="top" wrapText="1"/>
    </xf>
    <xf numFmtId="0" fontId="58" fillId="0" borderId="11" xfId="16" applyFont="1" applyAlignment="1">
      <alignment wrapText="1"/>
    </xf>
    <xf numFmtId="49" fontId="55" fillId="0" borderId="15" xfId="16" applyNumberFormat="1" applyFont="1" applyBorder="1" applyAlignment="1">
      <alignment horizontal="center" vertical="top" wrapText="1"/>
    </xf>
    <xf numFmtId="49" fontId="55" fillId="0" borderId="11" xfId="16" applyNumberFormat="1" applyFont="1" applyAlignment="1">
      <alignment horizontal="left" vertical="top" wrapText="1"/>
    </xf>
    <xf numFmtId="49" fontId="55" fillId="0" borderId="11" xfId="16" applyNumberFormat="1" applyFont="1" applyAlignment="1">
      <alignment horizontal="left" vertical="top" wrapText="1"/>
    </xf>
    <xf numFmtId="49" fontId="55" fillId="0" borderId="14" xfId="16" applyNumberFormat="1" applyFont="1" applyBorder="1" applyAlignment="1">
      <alignment horizontal="left" vertical="top" wrapText="1"/>
    </xf>
    <xf numFmtId="0" fontId="55" fillId="0" borderId="11" xfId="16" applyFont="1" applyAlignment="1">
      <alignment wrapText="1"/>
    </xf>
    <xf numFmtId="49" fontId="55" fillId="0" borderId="15" xfId="16" applyNumberFormat="1" applyFont="1" applyBorder="1" applyAlignment="1">
      <alignment vertical="center" wrapText="1"/>
    </xf>
    <xf numFmtId="49" fontId="55" fillId="0" borderId="11" xfId="16" applyNumberFormat="1" applyFont="1" applyAlignment="1">
      <alignment horizontal="right" vertical="top" wrapText="1"/>
    </xf>
    <xf numFmtId="0" fontId="55" fillId="0" borderId="11" xfId="16" applyFont="1" applyAlignment="1">
      <alignment horizontal="left" vertical="top" wrapText="1"/>
    </xf>
    <xf numFmtId="0" fontId="55" fillId="0" borderId="14" xfId="16" applyFont="1" applyBorder="1" applyAlignment="1">
      <alignment horizontal="left" vertical="top" wrapText="1"/>
    </xf>
    <xf numFmtId="49" fontId="55" fillId="0" borderId="15" xfId="16" applyNumberFormat="1" applyFont="1" applyBorder="1" applyAlignment="1">
      <alignment horizontal="center" vertical="center" wrapText="1"/>
    </xf>
    <xf numFmtId="49" fontId="55" fillId="0" borderId="11" xfId="16" applyNumberFormat="1" applyFont="1" applyAlignment="1">
      <alignment horizontal="center" vertical="top" wrapText="1"/>
    </xf>
    <xf numFmtId="0" fontId="55" fillId="0" borderId="11" xfId="16" applyFont="1" applyAlignment="1">
      <alignment horizontal="center" vertical="top" wrapText="1"/>
    </xf>
    <xf numFmtId="2" fontId="55" fillId="0" borderId="11" xfId="16" applyNumberFormat="1" applyFont="1" applyAlignment="1">
      <alignment horizontal="right" vertical="top" wrapText="1"/>
    </xf>
    <xf numFmtId="165" fontId="55" fillId="0" borderId="11" xfId="16" applyNumberFormat="1" applyFont="1" applyAlignment="1">
      <alignment horizontal="center" vertical="top" wrapText="1"/>
    </xf>
    <xf numFmtId="4" fontId="55" fillId="0" borderId="11" xfId="16" applyNumberFormat="1" applyFont="1" applyAlignment="1">
      <alignment horizontal="right" vertical="top" wrapText="1"/>
    </xf>
    <xf numFmtId="2" fontId="55" fillId="0" borderId="11" xfId="16" applyNumberFormat="1" applyFont="1" applyAlignment="1">
      <alignment horizontal="center" vertical="top" wrapText="1"/>
    </xf>
    <xf numFmtId="4" fontId="55" fillId="0" borderId="14" xfId="16" applyNumberFormat="1" applyFont="1" applyBorder="1" applyAlignment="1">
      <alignment horizontal="right" vertical="top" wrapText="1"/>
    </xf>
    <xf numFmtId="1" fontId="55" fillId="0" borderId="11" xfId="16" applyNumberFormat="1" applyFont="1" applyAlignment="1">
      <alignment horizontal="center" vertical="top" wrapText="1"/>
    </xf>
    <xf numFmtId="0" fontId="55" fillId="0" borderId="14" xfId="16" applyFont="1" applyBorder="1" applyAlignment="1">
      <alignment horizontal="right" vertical="top" wrapText="1"/>
    </xf>
    <xf numFmtId="49" fontId="55" fillId="0" borderId="15" xfId="16" applyNumberFormat="1" applyFont="1" applyBorder="1" applyAlignment="1">
      <alignment horizontal="right" vertical="top" wrapText="1"/>
    </xf>
    <xf numFmtId="166" fontId="55" fillId="0" borderId="11" xfId="16" applyNumberFormat="1" applyFont="1" applyAlignment="1">
      <alignment horizontal="center" vertical="top" wrapText="1"/>
    </xf>
    <xf numFmtId="0" fontId="55" fillId="0" borderId="11" xfId="16" applyFont="1" applyAlignment="1">
      <alignment horizontal="right" vertical="top" wrapText="1"/>
    </xf>
    <xf numFmtId="167" fontId="55" fillId="0" borderId="11" xfId="16" applyNumberFormat="1" applyFont="1" applyAlignment="1">
      <alignment horizontal="center" vertical="top" wrapText="1"/>
    </xf>
    <xf numFmtId="49" fontId="55" fillId="0" borderId="2" xfId="16" applyNumberFormat="1" applyFont="1" applyBorder="1" applyAlignment="1">
      <alignment horizontal="left" vertical="top" wrapText="1"/>
    </xf>
    <xf numFmtId="49" fontId="55" fillId="0" borderId="2" xfId="16" applyNumberFormat="1" applyFont="1" applyBorder="1" applyAlignment="1">
      <alignment horizontal="center" vertical="top" wrapText="1"/>
    </xf>
    <xf numFmtId="0" fontId="55" fillId="0" borderId="2" xfId="16" applyFont="1" applyBorder="1" applyAlignment="1">
      <alignment horizontal="center" vertical="top" wrapText="1"/>
    </xf>
    <xf numFmtId="4" fontId="55" fillId="0" borderId="2" xfId="16" applyNumberFormat="1" applyFont="1" applyBorder="1" applyAlignment="1">
      <alignment horizontal="right" vertical="top" wrapText="1"/>
    </xf>
    <xf numFmtId="4" fontId="55" fillId="0" borderId="16" xfId="16" applyNumberFormat="1" applyFont="1" applyBorder="1" applyAlignment="1">
      <alignment horizontal="right" vertical="top" wrapText="1"/>
    </xf>
    <xf numFmtId="49" fontId="58" fillId="0" borderId="15" xfId="16" applyNumberFormat="1" applyFont="1" applyBorder="1" applyAlignment="1">
      <alignment horizontal="center" vertical="top" wrapText="1"/>
    </xf>
    <xf numFmtId="49" fontId="58" fillId="0" borderId="11" xfId="16" applyNumberFormat="1" applyFont="1" applyAlignment="1">
      <alignment horizontal="left" vertical="top" wrapText="1"/>
    </xf>
    <xf numFmtId="4" fontId="58" fillId="0" borderId="2" xfId="16" applyNumberFormat="1" applyFont="1" applyBorder="1" applyAlignment="1">
      <alignment horizontal="right" vertical="top" wrapText="1"/>
    </xf>
    <xf numFmtId="4" fontId="58" fillId="0" borderId="16" xfId="16" applyNumberFormat="1" applyFont="1" applyBorder="1" applyAlignment="1">
      <alignment horizontal="right" vertical="top" wrapText="1"/>
    </xf>
    <xf numFmtId="166" fontId="58" fillId="0" borderId="2" xfId="16" applyNumberFormat="1" applyFont="1" applyBorder="1" applyAlignment="1">
      <alignment horizontal="center" vertical="top" wrapText="1"/>
    </xf>
    <xf numFmtId="168" fontId="55" fillId="0" borderId="11" xfId="16" applyNumberFormat="1" applyFont="1" applyAlignment="1">
      <alignment horizontal="center" vertical="top" wrapText="1"/>
    </xf>
    <xf numFmtId="165" fontId="58" fillId="0" borderId="2" xfId="16" applyNumberFormat="1" applyFont="1" applyBorder="1" applyAlignment="1">
      <alignment horizontal="center" vertical="top" wrapText="1"/>
    </xf>
    <xf numFmtId="164" fontId="55" fillId="0" borderId="11" xfId="16" applyNumberFormat="1" applyFont="1" applyAlignment="1">
      <alignment horizontal="center" vertical="top" wrapText="1"/>
    </xf>
    <xf numFmtId="2" fontId="58" fillId="0" borderId="2" xfId="16" applyNumberFormat="1" applyFont="1" applyBorder="1" applyAlignment="1">
      <alignment horizontal="center" vertical="top" wrapText="1"/>
    </xf>
    <xf numFmtId="2" fontId="55" fillId="0" borderId="2" xfId="16" applyNumberFormat="1" applyFont="1" applyBorder="1" applyAlignment="1">
      <alignment horizontal="right" vertical="top" wrapText="1"/>
    </xf>
    <xf numFmtId="49" fontId="58" fillId="0" borderId="11" xfId="16" applyNumberFormat="1" applyFont="1" applyAlignment="1">
      <alignment horizontal="center" vertical="top" wrapText="1"/>
    </xf>
    <xf numFmtId="0" fontId="58" fillId="0" borderId="11" xfId="16" applyFont="1" applyAlignment="1">
      <alignment horizontal="left" vertical="top" wrapText="1"/>
    </xf>
    <xf numFmtId="0" fontId="58" fillId="0" borderId="11" xfId="16" applyFont="1" applyAlignment="1">
      <alignment horizontal="center" vertical="top" wrapText="1"/>
    </xf>
    <xf numFmtId="0" fontId="58" fillId="0" borderId="11" xfId="16" applyFont="1" applyAlignment="1">
      <alignment horizontal="right" vertical="top" wrapText="1"/>
    </xf>
    <xf numFmtId="49" fontId="55" fillId="0" borderId="11" xfId="16" applyNumberFormat="1" applyFont="1" applyAlignment="1">
      <alignment vertical="top"/>
    </xf>
    <xf numFmtId="0" fontId="55" fillId="0" borderId="11" xfId="16" applyFont="1" applyAlignment="1">
      <alignment vertical="top"/>
    </xf>
    <xf numFmtId="49" fontId="55" fillId="0" borderId="13" xfId="16" applyNumberFormat="1" applyFont="1" applyBorder="1"/>
    <xf numFmtId="49" fontId="58" fillId="0" borderId="2" xfId="16" applyNumberFormat="1" applyFont="1" applyBorder="1" applyAlignment="1">
      <alignment horizontal="right" vertical="top" wrapText="1"/>
    </xf>
    <xf numFmtId="0" fontId="58" fillId="0" borderId="2" xfId="16" applyFont="1" applyBorder="1" applyAlignment="1">
      <alignment horizontal="right" vertical="top"/>
    </xf>
    <xf numFmtId="0" fontId="58" fillId="0" borderId="2" xfId="16" applyFont="1" applyBorder="1" applyAlignment="1">
      <alignment horizontal="center" vertical="top"/>
    </xf>
    <xf numFmtId="0" fontId="58" fillId="0" borderId="16" xfId="16" applyFont="1" applyBorder="1" applyAlignment="1">
      <alignment horizontal="right" vertical="top"/>
    </xf>
    <xf numFmtId="49" fontId="55" fillId="0" borderId="15" xfId="16" applyNumberFormat="1" applyFont="1" applyBorder="1"/>
    <xf numFmtId="4" fontId="55" fillId="0" borderId="11" xfId="16" applyNumberFormat="1" applyFont="1" applyAlignment="1">
      <alignment horizontal="right" vertical="top"/>
    </xf>
    <xf numFmtId="0" fontId="55" fillId="0" borderId="11" xfId="16" applyFont="1" applyAlignment="1">
      <alignment horizontal="center" vertical="top"/>
    </xf>
    <xf numFmtId="4" fontId="55" fillId="0" borderId="14" xfId="16" applyNumberFormat="1" applyFont="1" applyBorder="1" applyAlignment="1">
      <alignment horizontal="right" vertical="top"/>
    </xf>
    <xf numFmtId="0" fontId="55" fillId="0" borderId="11" xfId="16" applyFont="1" applyAlignment="1">
      <alignment horizontal="right" vertical="top"/>
    </xf>
    <xf numFmtId="0" fontId="55" fillId="0" borderId="14" xfId="16" applyFont="1" applyBorder="1" applyAlignment="1">
      <alignment horizontal="right" vertical="top"/>
    </xf>
    <xf numFmtId="49" fontId="58" fillId="0" borderId="11" xfId="16" applyNumberFormat="1" applyFont="1" applyAlignment="1">
      <alignment horizontal="right" vertical="top" wrapText="1"/>
    </xf>
    <xf numFmtId="49" fontId="58" fillId="0" borderId="11" xfId="16" applyNumberFormat="1" applyFont="1" applyAlignment="1">
      <alignment horizontal="left" vertical="top" wrapText="1"/>
    </xf>
    <xf numFmtId="4" fontId="58" fillId="0" borderId="11" xfId="16" applyNumberFormat="1" applyFont="1" applyAlignment="1">
      <alignment horizontal="right" vertical="top"/>
    </xf>
    <xf numFmtId="0" fontId="58" fillId="0" borderId="11" xfId="16" applyFont="1" applyAlignment="1">
      <alignment horizontal="center" vertical="top"/>
    </xf>
    <xf numFmtId="4" fontId="58" fillId="0" borderId="14" xfId="16" applyNumberFormat="1" applyFont="1" applyBorder="1" applyAlignment="1">
      <alignment horizontal="right" vertical="top"/>
    </xf>
    <xf numFmtId="2" fontId="58" fillId="0" borderId="11" xfId="16" applyNumberFormat="1" applyFont="1" applyAlignment="1">
      <alignment horizontal="center" vertical="top"/>
    </xf>
    <xf numFmtId="3" fontId="58" fillId="0" borderId="11" xfId="16" applyNumberFormat="1" applyFont="1" applyAlignment="1">
      <alignment horizontal="right" vertical="top"/>
    </xf>
    <xf numFmtId="49" fontId="55" fillId="0" borderId="2" xfId="16" applyNumberFormat="1" applyFont="1" applyBorder="1"/>
    <xf numFmtId="0" fontId="55" fillId="0" borderId="2" xfId="16" applyFont="1" applyBorder="1"/>
    <xf numFmtId="0" fontId="51" fillId="0" borderId="11" xfId="16" applyFont="1" applyAlignment="1">
      <alignment horizontal="right" vertical="top"/>
    </xf>
    <xf numFmtId="49" fontId="51" fillId="0" borderId="1" xfId="16" applyNumberFormat="1" applyFont="1" applyBorder="1" applyAlignment="1">
      <alignment vertical="top" wrapText="1"/>
    </xf>
    <xf numFmtId="49" fontId="51" fillId="0" borderId="1" xfId="16" applyNumberFormat="1" applyFont="1" applyBorder="1" applyAlignment="1">
      <alignment horizontal="right" vertical="top" wrapText="1"/>
    </xf>
    <xf numFmtId="0" fontId="53" fillId="0" borderId="2" xfId="16" applyFont="1" applyBorder="1" applyAlignment="1">
      <alignment horizontal="center" vertical="top"/>
    </xf>
    <xf numFmtId="0" fontId="51" fillId="0" borderId="11" xfId="16" applyFont="1" applyAlignment="1">
      <alignment vertical="top"/>
    </xf>
    <xf numFmtId="0" fontId="51" fillId="0" borderId="11" xfId="16" applyFont="1" applyAlignment="1">
      <alignment vertical="top" wrapText="1"/>
    </xf>
    <xf numFmtId="0" fontId="53" fillId="0" borderId="11" xfId="16" applyFont="1" applyAlignment="1">
      <alignment horizontal="center" vertical="center"/>
    </xf>
    <xf numFmtId="0" fontId="58" fillId="0" borderId="11" xfId="16" applyFont="1" applyAlignment="1">
      <alignment vertical="top" wrapText="1"/>
    </xf>
    <xf numFmtId="0" fontId="55" fillId="0" borderId="11" xfId="16" applyFont="1"/>
  </cellXfs>
  <cellStyles count="17">
    <cellStyle name="Гиперссылка" xfId="2" builtinId="8"/>
    <cellStyle name="Обычный" xfId="0" builtinId="0"/>
    <cellStyle name="Обычный 10" xfId="13" xr:uid="{A085AF76-1199-46BB-AADA-D67A05CF67EB}"/>
    <cellStyle name="Обычный 11" xfId="14" xr:uid="{6B64F827-276B-435B-BAB3-0071FD161035}"/>
    <cellStyle name="Обычный 12" xfId="15" xr:uid="{644EDDEF-1AF2-4063-A71F-36B69DD7762F}"/>
    <cellStyle name="Обычный 13" xfId="16" xr:uid="{77AF2281-FE8F-4332-A41C-96CA5FCDB01F}"/>
    <cellStyle name="Обычный 2" xfId="4" xr:uid="{5DE5966C-05EE-4820-8FF7-28630207E20F}"/>
    <cellStyle name="Обычный 3" xfId="8" xr:uid="{48E31AA9-A29C-42F6-9584-2E478E0738B7}"/>
    <cellStyle name="Обычный 4" xfId="9" xr:uid="{C1D0AC6B-BAB4-4F37-940D-2D12396B4A13}"/>
    <cellStyle name="Обычный 5" xfId="3" xr:uid="{83A58104-940B-4E67-B551-A034143718B3}"/>
    <cellStyle name="Обычный 6" xfId="10" xr:uid="{91005A5F-0D3C-427A-9A0A-25FE1A353BD1}"/>
    <cellStyle name="Обычный 7" xfId="1" xr:uid="{C5DE4C5A-F9BF-49CA-8CBB-02663832DAA2}"/>
    <cellStyle name="Обычный 8" xfId="11" xr:uid="{FEAE09B7-A4BC-4D9F-A96E-82AB94E06877}"/>
    <cellStyle name="Обычный 9" xfId="12" xr:uid="{30893150-B2A3-442E-AE25-D6E16DAA5C0E}"/>
    <cellStyle name="ПИР" xfId="6" xr:uid="{6953FD2B-CC89-4E81-88C6-EC6AD5E815E4}"/>
    <cellStyle name="Титул" xfId="7" xr:uid="{9433388E-81E8-49E8-81EB-E18EBC8DB015}"/>
    <cellStyle name="Хвост" xfId="5" xr:uid="{3518C000-A042-466E-A43E-2819F9084A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D9E44-6666-44DE-8A22-41E06D77BC92}">
  <dimension ref="A2:K26"/>
  <sheetViews>
    <sheetView view="pageLayout" zoomScale="73" zoomScaleNormal="100" zoomScalePageLayoutView="73" workbookViewId="0">
      <selection activeCell="E39" sqref="E38:E39"/>
    </sheetView>
  </sheetViews>
  <sheetFormatPr defaultColWidth="9.109375" defaultRowHeight="13.2" x14ac:dyDescent="0.25"/>
  <cols>
    <col min="1" max="16384" width="9.109375" style="27"/>
  </cols>
  <sheetData>
    <row r="2" spans="1:11" x14ac:dyDescent="0.25">
      <c r="A2" s="26"/>
    </row>
    <row r="3" spans="1:11" x14ac:dyDescent="0.25">
      <c r="A3" s="26"/>
    </row>
    <row r="4" spans="1:11" x14ac:dyDescent="0.25">
      <c r="A4" s="28"/>
    </row>
    <row r="5" spans="1:11" ht="13.8" x14ac:dyDescent="0.25">
      <c r="A5" s="29"/>
    </row>
    <row r="6" spans="1:11" ht="13.8" x14ac:dyDescent="0.25">
      <c r="A6" s="29"/>
    </row>
    <row r="8" spans="1:11" ht="20.25" customHeight="1" x14ac:dyDescent="0.25">
      <c r="A8" s="366" t="s">
        <v>82</v>
      </c>
      <c r="B8" s="367"/>
      <c r="C8" s="367"/>
      <c r="D8" s="367"/>
      <c r="E8" s="367"/>
      <c r="F8" s="367"/>
      <c r="G8" s="367"/>
      <c r="H8" s="367"/>
      <c r="I8" s="367"/>
      <c r="J8" s="367"/>
      <c r="K8" s="367"/>
    </row>
    <row r="9" spans="1:11" ht="60.75" customHeight="1" x14ac:dyDescent="0.25">
      <c r="A9" s="367"/>
      <c r="B9" s="367"/>
      <c r="C9" s="367"/>
      <c r="D9" s="367"/>
      <c r="E9" s="367"/>
      <c r="F9" s="367"/>
      <c r="G9" s="367"/>
      <c r="H9" s="367"/>
      <c r="I9" s="367"/>
      <c r="J9" s="367"/>
      <c r="K9" s="367"/>
    </row>
    <row r="10" spans="1:11" ht="21" x14ac:dyDescent="0.25">
      <c r="A10" s="30"/>
      <c r="B10" s="31"/>
      <c r="C10" s="31"/>
    </row>
    <row r="11" spans="1:11" ht="21" x14ac:dyDescent="0.25">
      <c r="A11" s="30"/>
      <c r="B11" s="31"/>
      <c r="C11" s="31"/>
    </row>
    <row r="12" spans="1:11" ht="21" x14ac:dyDescent="0.25">
      <c r="A12" s="364" t="s">
        <v>83</v>
      </c>
      <c r="B12" s="364"/>
      <c r="C12" s="364"/>
      <c r="D12" s="364"/>
      <c r="E12" s="364"/>
      <c r="F12" s="364"/>
      <c r="G12" s="364"/>
      <c r="H12" s="364"/>
      <c r="I12" s="364"/>
      <c r="J12" s="364"/>
      <c r="K12" s="364"/>
    </row>
    <row r="13" spans="1:11" ht="21" x14ac:dyDescent="0.25">
      <c r="A13" s="30"/>
      <c r="B13" s="31"/>
      <c r="C13" s="31"/>
    </row>
    <row r="14" spans="1:11" ht="42.75" customHeight="1" x14ac:dyDescent="0.25">
      <c r="A14" s="367" t="s">
        <v>84</v>
      </c>
      <c r="B14" s="367"/>
      <c r="C14" s="367"/>
      <c r="D14" s="367"/>
      <c r="E14" s="367"/>
      <c r="F14" s="367"/>
      <c r="G14" s="367"/>
      <c r="H14" s="367"/>
      <c r="I14" s="367"/>
      <c r="J14" s="367"/>
      <c r="K14" s="367"/>
    </row>
    <row r="15" spans="1:11" ht="15" customHeight="1" x14ac:dyDescent="0.25">
      <c r="A15" s="32"/>
      <c r="B15" s="32"/>
      <c r="C15" s="32"/>
      <c r="D15" s="32"/>
      <c r="E15" s="32"/>
      <c r="F15" s="32"/>
      <c r="G15" s="32"/>
      <c r="H15" s="32"/>
      <c r="I15" s="32"/>
      <c r="J15" s="32"/>
      <c r="K15" s="32"/>
    </row>
    <row r="16" spans="1:11" ht="38.25" customHeight="1" x14ac:dyDescent="0.25">
      <c r="A16" s="367" t="s">
        <v>85</v>
      </c>
      <c r="B16" s="367"/>
      <c r="C16" s="367"/>
      <c r="D16" s="367"/>
      <c r="E16" s="367"/>
      <c r="F16" s="367"/>
      <c r="G16" s="367"/>
      <c r="H16" s="367"/>
      <c r="I16" s="367"/>
      <c r="J16" s="367"/>
      <c r="K16" s="367"/>
    </row>
    <row r="17" spans="1:11" ht="24" customHeight="1" x14ac:dyDescent="0.25">
      <c r="A17" s="33"/>
      <c r="B17" s="33"/>
      <c r="C17" s="33"/>
      <c r="D17" s="33"/>
      <c r="E17" s="33"/>
      <c r="F17" s="33"/>
      <c r="G17" s="33"/>
      <c r="H17" s="33"/>
      <c r="I17" s="33"/>
      <c r="J17" s="33"/>
      <c r="K17" s="33"/>
    </row>
    <row r="18" spans="1:11" ht="41.25" customHeight="1" x14ac:dyDescent="0.25">
      <c r="A18" s="367"/>
      <c r="B18" s="367"/>
      <c r="C18" s="367"/>
      <c r="D18" s="367"/>
      <c r="E18" s="367"/>
      <c r="F18" s="367"/>
      <c r="G18" s="367"/>
      <c r="H18" s="367"/>
      <c r="I18" s="367"/>
      <c r="J18" s="367"/>
      <c r="K18" s="367"/>
    </row>
    <row r="19" spans="1:11" ht="21" x14ac:dyDescent="0.25">
      <c r="A19" s="364"/>
      <c r="B19" s="364"/>
      <c r="C19" s="364"/>
      <c r="D19" s="364"/>
      <c r="E19" s="364"/>
      <c r="F19" s="364"/>
      <c r="G19" s="364"/>
      <c r="H19" s="364"/>
      <c r="I19" s="364"/>
      <c r="J19" s="364"/>
      <c r="K19" s="364"/>
    </row>
    <row r="20" spans="1:11" ht="21" x14ac:dyDescent="0.25">
      <c r="A20" s="364"/>
      <c r="B20" s="364"/>
      <c r="C20" s="364"/>
      <c r="D20" s="364"/>
      <c r="E20" s="364"/>
      <c r="F20" s="364"/>
      <c r="G20" s="364"/>
      <c r="H20" s="364"/>
      <c r="I20" s="364"/>
      <c r="J20" s="364"/>
      <c r="K20" s="364"/>
    </row>
    <row r="21" spans="1:11" ht="17.399999999999999" x14ac:dyDescent="0.25">
      <c r="A21" s="365" t="s">
        <v>87</v>
      </c>
      <c r="B21" s="365"/>
      <c r="C21" s="365"/>
      <c r="D21" s="365"/>
      <c r="E21" s="365"/>
      <c r="F21" s="365"/>
      <c r="G21" s="365"/>
      <c r="H21" s="365"/>
      <c r="I21" s="365"/>
      <c r="J21" s="365"/>
      <c r="K21" s="365"/>
    </row>
    <row r="22" spans="1:11" ht="21" x14ac:dyDescent="0.25">
      <c r="A22" s="30"/>
      <c r="B22" s="31"/>
      <c r="C22" s="31"/>
    </row>
    <row r="23" spans="1:11" ht="17.399999999999999" x14ac:dyDescent="0.25">
      <c r="A23" s="365" t="s">
        <v>86</v>
      </c>
      <c r="B23" s="365"/>
      <c r="C23" s="365"/>
      <c r="D23" s="365"/>
      <c r="E23" s="365"/>
      <c r="F23" s="365"/>
      <c r="G23" s="365"/>
      <c r="H23" s="365"/>
      <c r="I23" s="365"/>
      <c r="J23" s="365"/>
      <c r="K23" s="365"/>
    </row>
    <row r="24" spans="1:11" ht="21" x14ac:dyDescent="0.25">
      <c r="A24" s="34"/>
      <c r="B24" s="34"/>
      <c r="C24" s="34"/>
      <c r="D24" s="34"/>
      <c r="E24" s="34"/>
      <c r="F24" s="34"/>
      <c r="G24" s="34"/>
      <c r="H24" s="34"/>
      <c r="I24" s="34"/>
      <c r="J24" s="34"/>
      <c r="K24" s="34"/>
    </row>
    <row r="25" spans="1:11" ht="21" x14ac:dyDescent="0.25">
      <c r="A25" s="30"/>
      <c r="B25" s="31"/>
      <c r="C25" s="31"/>
    </row>
    <row r="26" spans="1:11" x14ac:dyDescent="0.25">
      <c r="A26" s="31"/>
      <c r="B26" s="31"/>
      <c r="C26" s="31"/>
      <c r="D26" s="31"/>
      <c r="E26" s="31"/>
      <c r="F26" s="31"/>
      <c r="G26" s="31"/>
      <c r="H26" s="31"/>
      <c r="I26" s="31"/>
      <c r="J26" s="31"/>
      <c r="K26" s="31"/>
    </row>
  </sheetData>
  <mergeCells count="9">
    <mergeCell ref="A20:K20"/>
    <mergeCell ref="A21:K21"/>
    <mergeCell ref="A23:K23"/>
    <mergeCell ref="A8:K9"/>
    <mergeCell ref="A12:K12"/>
    <mergeCell ref="A14:K14"/>
    <mergeCell ref="A16:K16"/>
    <mergeCell ref="A18:K18"/>
    <mergeCell ref="A19:K19"/>
  </mergeCells>
  <pageMargins left="0.25" right="0.25" top="0.75" bottom="0.75" header="0.3" footer="0.3"/>
  <pageSetup paperSize="9" scale="98" orientation="portrait" r:id="rId1"/>
  <headerFooter>
    <oddHeader>&amp;C&amp;G</oddHeader>
    <oddFooter>&amp;C&amp;"Arial,полужирный"&amp;12г. Санкт-Петербург
2023</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3CF86-5008-4FF6-8BC5-E6A6893D95A4}">
  <sheetPr>
    <pageSetUpPr fitToPage="1"/>
  </sheetPr>
  <dimension ref="B1:F35"/>
  <sheetViews>
    <sheetView showGridLines="0" topLeftCell="B16" zoomScale="86" zoomScaleNormal="86" workbookViewId="0">
      <selection activeCell="E16" sqref="E16"/>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324</v>
      </c>
      <c r="C4" s="394"/>
      <c r="D4" s="394"/>
      <c r="E4" s="394"/>
      <c r="F4" s="394"/>
    </row>
    <row r="5" spans="2:6" ht="5.4" customHeight="1" x14ac:dyDescent="0.3">
      <c r="B5" s="233"/>
      <c r="C5" s="233"/>
      <c r="D5" s="233"/>
      <c r="E5" s="233"/>
      <c r="F5" s="233"/>
    </row>
    <row r="6" spans="2:6" ht="46.5" customHeight="1" x14ac:dyDescent="0.3">
      <c r="B6" s="395" t="s">
        <v>617</v>
      </c>
      <c r="C6" s="395"/>
      <c r="D6" s="395"/>
      <c r="E6" s="395"/>
      <c r="F6" s="395"/>
    </row>
    <row r="7" spans="2:6" ht="19.2" customHeight="1" x14ac:dyDescent="0.3">
      <c r="B7" s="462" t="s">
        <v>172</v>
      </c>
      <c r="C7" s="462"/>
      <c r="D7" s="462"/>
      <c r="E7" s="462"/>
      <c r="F7" s="237"/>
    </row>
    <row r="8" spans="2:6" ht="25.2" customHeight="1" x14ac:dyDescent="0.3">
      <c r="B8" s="233" t="s">
        <v>169</v>
      </c>
      <c r="C8" s="233"/>
      <c r="D8" s="234"/>
      <c r="E8" s="234"/>
      <c r="F8" s="234"/>
    </row>
    <row r="9" spans="2:6" ht="24" customHeight="1" x14ac:dyDescent="0.3">
      <c r="C9" s="393" t="s">
        <v>168</v>
      </c>
      <c r="D9" s="393"/>
      <c r="E9" s="393"/>
      <c r="F9" s="393"/>
    </row>
    <row r="10" spans="2:6" ht="24" customHeight="1" x14ac:dyDescent="0.3">
      <c r="C10" s="87"/>
      <c r="D10" s="87"/>
      <c r="E10" s="87"/>
      <c r="F10" s="87"/>
    </row>
    <row r="11" spans="2:6" ht="15" customHeight="1" outlineLevel="1" x14ac:dyDescent="0.3">
      <c r="B11" s="88" t="s">
        <v>743</v>
      </c>
      <c r="C11" s="87"/>
      <c r="D11" s="87"/>
      <c r="E11" s="87"/>
      <c r="F11" s="87"/>
    </row>
    <row r="12" spans="2:6" x14ac:dyDescent="0.3">
      <c r="B12" s="233"/>
      <c r="C12" s="233"/>
      <c r="D12" s="85"/>
      <c r="E12" s="85"/>
      <c r="F12" s="84"/>
    </row>
    <row r="13" spans="2:6" ht="79.95" customHeight="1" x14ac:dyDescent="0.3">
      <c r="B13" s="232" t="s">
        <v>166</v>
      </c>
      <c r="C13" s="231" t="s">
        <v>165</v>
      </c>
      <c r="D13" s="231" t="s">
        <v>164</v>
      </c>
      <c r="E13" s="81" t="s">
        <v>163</v>
      </c>
      <c r="F13" s="81" t="s">
        <v>162</v>
      </c>
    </row>
    <row r="14" spans="2:6" x14ac:dyDescent="0.3">
      <c r="B14" s="79">
        <v>1</v>
      </c>
      <c r="C14" s="80">
        <v>2</v>
      </c>
      <c r="D14" s="80">
        <v>3</v>
      </c>
      <c r="E14" s="79">
        <v>4</v>
      </c>
      <c r="F14" s="79">
        <v>5</v>
      </c>
    </row>
    <row r="15" spans="2:6" ht="21" customHeight="1" x14ac:dyDescent="0.3">
      <c r="B15" s="456" t="s">
        <v>323</v>
      </c>
      <c r="C15" s="457"/>
      <c r="D15" s="457"/>
      <c r="E15" s="457"/>
      <c r="F15" s="457"/>
    </row>
    <row r="16" spans="2:6" ht="75.75" customHeight="1" x14ac:dyDescent="0.3">
      <c r="B16" s="454">
        <v>1</v>
      </c>
      <c r="C16" s="460" t="s">
        <v>322</v>
      </c>
      <c r="D16" s="77" t="s">
        <v>737</v>
      </c>
      <c r="E16" s="229" t="s">
        <v>740</v>
      </c>
      <c r="F16" s="349">
        <f>(8153.99*0.008)*1.08</f>
        <v>70.450473600000009</v>
      </c>
    </row>
    <row r="17" spans="2:6" ht="48" customHeight="1" outlineLevel="1" x14ac:dyDescent="0.3">
      <c r="B17" s="455"/>
      <c r="C17" s="475"/>
      <c r="D17" s="74" t="s">
        <v>738</v>
      </c>
      <c r="E17" s="227"/>
      <c r="F17" s="350" t="s">
        <v>116</v>
      </c>
    </row>
    <row r="18" spans="2:6" ht="14.4" x14ac:dyDescent="0.3">
      <c r="B18" s="224"/>
      <c r="C18" s="458" t="s">
        <v>321</v>
      </c>
      <c r="D18" s="459"/>
      <c r="E18" s="459"/>
      <c r="F18" s="351"/>
    </row>
    <row r="19" spans="2:6" ht="14.4" x14ac:dyDescent="0.3">
      <c r="B19" s="224"/>
      <c r="C19" s="460" t="s">
        <v>294</v>
      </c>
      <c r="D19" s="461"/>
      <c r="E19" s="461"/>
      <c r="F19" s="352">
        <f>F16</f>
        <v>70.450473600000009</v>
      </c>
    </row>
    <row r="20" spans="2:6" ht="14.4" x14ac:dyDescent="0.3">
      <c r="B20" s="224"/>
      <c r="C20" s="460" t="s">
        <v>739</v>
      </c>
      <c r="D20" s="461"/>
      <c r="E20" s="461"/>
      <c r="F20" s="352">
        <f>F19*0.88</f>
        <v>61.99641676800001</v>
      </c>
    </row>
    <row r="21" spans="2:6" ht="14.4" x14ac:dyDescent="0.3">
      <c r="B21" s="224"/>
      <c r="C21" s="458" t="s">
        <v>320</v>
      </c>
      <c r="D21" s="459"/>
      <c r="E21" s="459"/>
      <c r="F21" s="351">
        <f>F20</f>
        <v>61.99641676800001</v>
      </c>
    </row>
    <row r="22" spans="2:6" ht="21" customHeight="1" x14ac:dyDescent="0.3">
      <c r="B22" s="456" t="s">
        <v>319</v>
      </c>
      <c r="C22" s="457"/>
      <c r="D22" s="457"/>
      <c r="E22" s="457"/>
      <c r="F22" s="457"/>
    </row>
    <row r="23" spans="2:6" ht="72" customHeight="1" x14ac:dyDescent="0.3">
      <c r="B23" s="454">
        <v>2</v>
      </c>
      <c r="C23" s="460" t="s">
        <v>318</v>
      </c>
      <c r="D23" s="77" t="s">
        <v>741</v>
      </c>
      <c r="E23" s="229" t="s">
        <v>742</v>
      </c>
      <c r="F23" s="349">
        <f>(7259.26*0.064)*1.08</f>
        <v>501.76005120000008</v>
      </c>
    </row>
    <row r="24" spans="2:6" ht="34.200000000000003" outlineLevel="1" x14ac:dyDescent="0.3">
      <c r="B24" s="455"/>
      <c r="C24" s="475"/>
      <c r="D24" s="74" t="s">
        <v>317</v>
      </c>
      <c r="E24" s="227"/>
      <c r="F24" s="350" t="s">
        <v>116</v>
      </c>
    </row>
    <row r="25" spans="2:6" ht="14.4" x14ac:dyDescent="0.3">
      <c r="B25" s="224"/>
      <c r="C25" s="458" t="s">
        <v>316</v>
      </c>
      <c r="D25" s="459"/>
      <c r="E25" s="459"/>
      <c r="F25" s="351"/>
    </row>
    <row r="26" spans="2:6" ht="14.4" x14ac:dyDescent="0.3">
      <c r="B26" s="224"/>
      <c r="C26" s="460" t="s">
        <v>315</v>
      </c>
      <c r="D26" s="461"/>
      <c r="E26" s="461"/>
      <c r="F26" s="352">
        <f>F23</f>
        <v>501.76005120000008</v>
      </c>
    </row>
    <row r="27" spans="2:6" ht="14.4" x14ac:dyDescent="0.3">
      <c r="B27" s="224"/>
      <c r="C27" s="460" t="s">
        <v>739</v>
      </c>
      <c r="D27" s="461"/>
      <c r="E27" s="461"/>
      <c r="F27" s="352">
        <f>F26*0.88</f>
        <v>441.54884505600006</v>
      </c>
    </row>
    <row r="28" spans="2:6" ht="14.4" x14ac:dyDescent="0.3">
      <c r="B28" s="224"/>
      <c r="C28" s="458" t="s">
        <v>314</v>
      </c>
      <c r="D28" s="459"/>
      <c r="E28" s="459"/>
      <c r="F28" s="351">
        <f>F27</f>
        <v>441.54884505600006</v>
      </c>
    </row>
    <row r="29" spans="2:6" ht="14.4" x14ac:dyDescent="0.3">
      <c r="B29" s="224"/>
      <c r="C29" s="458" t="s">
        <v>112</v>
      </c>
      <c r="D29" s="459"/>
      <c r="E29" s="459"/>
      <c r="F29" s="351"/>
    </row>
    <row r="30" spans="2:6" ht="14.4" x14ac:dyDescent="0.3">
      <c r="B30" s="222"/>
      <c r="C30" s="452" t="s">
        <v>110</v>
      </c>
      <c r="D30" s="453"/>
      <c r="E30" s="453"/>
      <c r="F30" s="353">
        <f>F28+F21</f>
        <v>503.54526182400008</v>
      </c>
    </row>
    <row r="31" spans="2:6" x14ac:dyDescent="0.3">
      <c r="B31" s="220"/>
      <c r="C31" s="219"/>
      <c r="D31" s="64"/>
      <c r="E31" s="218"/>
      <c r="F31" s="217"/>
    </row>
    <row r="32" spans="2:6" x14ac:dyDescent="0.3">
      <c r="B32" s="61" t="s">
        <v>108</v>
      </c>
    </row>
    <row r="33" spans="2:2" x14ac:dyDescent="0.3">
      <c r="B33" s="61" t="s">
        <v>107</v>
      </c>
    </row>
    <row r="35" spans="2:2" x14ac:dyDescent="0.3">
      <c r="B35" s="60"/>
    </row>
  </sheetData>
  <mergeCells count="22">
    <mergeCell ref="B2:C2"/>
    <mergeCell ref="D3:F3"/>
    <mergeCell ref="C9:F9"/>
    <mergeCell ref="B7:E7"/>
    <mergeCell ref="B4:F4"/>
    <mergeCell ref="B6:F6"/>
    <mergeCell ref="B15:F15"/>
    <mergeCell ref="C18:E18"/>
    <mergeCell ref="C19:E19"/>
    <mergeCell ref="C20:E20"/>
    <mergeCell ref="C16:C17"/>
    <mergeCell ref="C23:C24"/>
    <mergeCell ref="C30:E30"/>
    <mergeCell ref="B16:B17"/>
    <mergeCell ref="B23:B24"/>
    <mergeCell ref="C28:E28"/>
    <mergeCell ref="C29:E29"/>
    <mergeCell ref="C21:E21"/>
    <mergeCell ref="B22:F22"/>
    <mergeCell ref="C25:E25"/>
    <mergeCell ref="C26:E26"/>
    <mergeCell ref="C27:E2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6345-C116-4569-B6DD-48A13E0913A1}">
  <sheetPr>
    <pageSetUpPr fitToPage="1"/>
  </sheetPr>
  <dimension ref="B1:F28"/>
  <sheetViews>
    <sheetView showGridLines="0" topLeftCell="B9" zoomScale="86" zoomScaleNormal="86" workbookViewId="0">
      <selection activeCell="B13" sqref="B13"/>
    </sheetView>
  </sheetViews>
  <sheetFormatPr defaultColWidth="8.88671875" defaultRowHeight="13.8" outlineLevelRow="1" x14ac:dyDescent="0.3"/>
  <cols>
    <col min="1" max="1" width="0" style="274" hidden="1" customWidth="1"/>
    <col min="2" max="2" width="3.44140625" style="274" customWidth="1"/>
    <col min="3" max="3" width="25.44140625" style="274" customWidth="1"/>
    <col min="4" max="4" width="36" style="274" customWidth="1"/>
    <col min="5" max="5" width="21.33203125" style="274" customWidth="1"/>
    <col min="6" max="6" width="12.6640625" style="274" customWidth="1"/>
    <col min="7" max="10" width="8.88671875" style="274"/>
    <col min="11" max="11" width="16" style="274" customWidth="1"/>
    <col min="12" max="16384" width="8.88671875" style="274"/>
  </cols>
  <sheetData>
    <row r="1" spans="2:6" x14ac:dyDescent="0.3">
      <c r="B1" s="96"/>
      <c r="C1" s="96"/>
      <c r="D1" s="96"/>
      <c r="E1" s="289" t="s">
        <v>178</v>
      </c>
    </row>
    <row r="2" spans="2:6" ht="14.4" customHeight="1" x14ac:dyDescent="0.3">
      <c r="B2" s="390" t="s">
        <v>177</v>
      </c>
      <c r="C2" s="390"/>
      <c r="D2" s="94"/>
      <c r="E2" s="94"/>
      <c r="F2" s="288"/>
    </row>
    <row r="3" spans="2:6" ht="18" customHeight="1" x14ac:dyDescent="0.3">
      <c r="B3" s="87"/>
      <c r="C3" s="87"/>
      <c r="D3" s="391" t="s">
        <v>176</v>
      </c>
      <c r="E3" s="391"/>
      <c r="F3" s="392"/>
    </row>
    <row r="4" spans="2:6" ht="24.6" customHeight="1" x14ac:dyDescent="0.3">
      <c r="B4" s="394" t="s">
        <v>691</v>
      </c>
      <c r="C4" s="394"/>
      <c r="D4" s="394"/>
      <c r="E4" s="394"/>
      <c r="F4" s="394"/>
    </row>
    <row r="5" spans="2:6" ht="20.399999999999999" customHeight="1" x14ac:dyDescent="0.3">
      <c r="B5" s="476" t="s">
        <v>174</v>
      </c>
      <c r="C5" s="476"/>
      <c r="D5" s="476"/>
      <c r="E5" s="476"/>
      <c r="F5" s="285"/>
    </row>
    <row r="6" spans="2:6" ht="5.4" customHeight="1" x14ac:dyDescent="0.3">
      <c r="B6" s="285"/>
      <c r="C6" s="285"/>
      <c r="D6" s="285"/>
      <c r="E6" s="285"/>
      <c r="F6" s="285"/>
    </row>
    <row r="7" spans="2:6" ht="42.75" customHeight="1" x14ac:dyDescent="0.3">
      <c r="B7" s="395" t="s">
        <v>690</v>
      </c>
      <c r="C7" s="395"/>
      <c r="D7" s="395"/>
      <c r="E7" s="395"/>
      <c r="F7" s="395"/>
    </row>
    <row r="8" spans="2:6" ht="19.2" customHeight="1" x14ac:dyDescent="0.3">
      <c r="B8" s="477" t="s">
        <v>172</v>
      </c>
      <c r="C8" s="477"/>
      <c r="D8" s="477"/>
      <c r="E8" s="477"/>
      <c r="F8" s="287"/>
    </row>
    <row r="9" spans="2:6" ht="25.2" customHeight="1" x14ac:dyDescent="0.3">
      <c r="B9" s="285" t="s">
        <v>169</v>
      </c>
      <c r="C9" s="285"/>
      <c r="D9" s="286"/>
      <c r="E9" s="286"/>
      <c r="F9" s="286"/>
    </row>
    <row r="10" spans="2:6" ht="24" customHeight="1" x14ac:dyDescent="0.3">
      <c r="C10" s="393" t="s">
        <v>168</v>
      </c>
      <c r="D10" s="393"/>
      <c r="E10" s="393"/>
      <c r="F10" s="393"/>
    </row>
    <row r="11" spans="2:6" ht="24" customHeight="1" x14ac:dyDescent="0.3">
      <c r="C11" s="87"/>
      <c r="D11" s="87"/>
      <c r="E11" s="87"/>
      <c r="F11" s="87"/>
    </row>
    <row r="12" spans="2:6" ht="15" customHeight="1" outlineLevel="1" x14ac:dyDescent="0.3">
      <c r="B12" s="88" t="s">
        <v>746</v>
      </c>
      <c r="C12" s="87"/>
      <c r="D12" s="87"/>
      <c r="E12" s="87"/>
      <c r="F12" s="87"/>
    </row>
    <row r="13" spans="2:6" x14ac:dyDescent="0.3">
      <c r="B13" s="285"/>
      <c r="C13" s="285"/>
      <c r="D13" s="85"/>
      <c r="E13" s="85"/>
      <c r="F13" s="84"/>
    </row>
    <row r="14" spans="2:6" ht="79.95" customHeight="1" x14ac:dyDescent="0.3">
      <c r="B14" s="284" t="s">
        <v>166</v>
      </c>
      <c r="C14" s="283" t="s">
        <v>165</v>
      </c>
      <c r="D14" s="283" t="s">
        <v>164</v>
      </c>
      <c r="E14" s="81" t="s">
        <v>163</v>
      </c>
      <c r="F14" s="81" t="s">
        <v>162</v>
      </c>
    </row>
    <row r="15" spans="2:6" x14ac:dyDescent="0.3">
      <c r="B15" s="79">
        <v>1</v>
      </c>
      <c r="C15" s="80">
        <v>2</v>
      </c>
      <c r="D15" s="80">
        <v>3</v>
      </c>
      <c r="E15" s="79">
        <v>4</v>
      </c>
      <c r="F15" s="79">
        <v>5</v>
      </c>
    </row>
    <row r="16" spans="2:6" ht="21" customHeight="1" x14ac:dyDescent="0.3">
      <c r="B16" s="482" t="s">
        <v>689</v>
      </c>
      <c r="C16" s="483"/>
      <c r="D16" s="483"/>
      <c r="E16" s="483"/>
      <c r="F16" s="483"/>
    </row>
    <row r="17" spans="2:6" ht="181.8" customHeight="1" x14ac:dyDescent="0.3">
      <c r="B17" s="280">
        <v>1</v>
      </c>
      <c r="C17" s="282" t="s">
        <v>688</v>
      </c>
      <c r="D17" s="77" t="s">
        <v>744</v>
      </c>
      <c r="E17" s="281" t="s">
        <v>745</v>
      </c>
      <c r="F17" s="360">
        <f>28491.93*0.072</f>
        <v>2051.41896</v>
      </c>
    </row>
    <row r="18" spans="2:6" ht="14.4" x14ac:dyDescent="0.3">
      <c r="B18" s="280"/>
      <c r="C18" s="480" t="s">
        <v>687</v>
      </c>
      <c r="D18" s="481"/>
      <c r="E18" s="481"/>
      <c r="F18" s="361"/>
    </row>
    <row r="19" spans="2:6" ht="14.4" x14ac:dyDescent="0.3">
      <c r="B19" s="280"/>
      <c r="C19" s="484" t="s">
        <v>294</v>
      </c>
      <c r="D19" s="485"/>
      <c r="E19" s="485"/>
      <c r="F19" s="362">
        <f>F17</f>
        <v>2051.41896</v>
      </c>
    </row>
    <row r="20" spans="2:6" ht="14.4" x14ac:dyDescent="0.3">
      <c r="B20" s="280"/>
      <c r="C20" s="484" t="s">
        <v>312</v>
      </c>
      <c r="D20" s="485"/>
      <c r="E20" s="485"/>
      <c r="F20" s="362">
        <f>F19*0.86</f>
        <v>1764.2203055999998</v>
      </c>
    </row>
    <row r="21" spans="2:6" ht="14.4" x14ac:dyDescent="0.3">
      <c r="B21" s="280"/>
      <c r="C21" s="480" t="s">
        <v>686</v>
      </c>
      <c r="D21" s="481"/>
      <c r="E21" s="481"/>
      <c r="F21" s="361">
        <f>F20</f>
        <v>1764.2203055999998</v>
      </c>
    </row>
    <row r="22" spans="2:6" ht="14.4" x14ac:dyDescent="0.3">
      <c r="B22" s="280"/>
      <c r="C22" s="480" t="s">
        <v>112</v>
      </c>
      <c r="D22" s="481"/>
      <c r="E22" s="481"/>
      <c r="F22" s="361"/>
    </row>
    <row r="23" spans="2:6" ht="14.4" x14ac:dyDescent="0.3">
      <c r="B23" s="279"/>
      <c r="C23" s="478" t="s">
        <v>110</v>
      </c>
      <c r="D23" s="479"/>
      <c r="E23" s="479"/>
      <c r="F23" s="363">
        <f>F21</f>
        <v>1764.2203055999998</v>
      </c>
    </row>
    <row r="24" spans="2:6" x14ac:dyDescent="0.3">
      <c r="B24" s="277"/>
      <c r="C24" s="276"/>
      <c r="D24" s="64"/>
      <c r="E24" s="275"/>
      <c r="F24" s="278"/>
    </row>
    <row r="25" spans="2:6" x14ac:dyDescent="0.3">
      <c r="B25" s="61" t="s">
        <v>108</v>
      </c>
    </row>
    <row r="26" spans="2:6" x14ac:dyDescent="0.3">
      <c r="B26" s="61" t="s">
        <v>107</v>
      </c>
    </row>
    <row r="28" spans="2:6" x14ac:dyDescent="0.3">
      <c r="B28" s="60"/>
    </row>
  </sheetData>
  <mergeCells count="14">
    <mergeCell ref="C23:E23"/>
    <mergeCell ref="C21:E21"/>
    <mergeCell ref="C22:E22"/>
    <mergeCell ref="B16:F16"/>
    <mergeCell ref="C18:E18"/>
    <mergeCell ref="C19:E19"/>
    <mergeCell ref="C20:E20"/>
    <mergeCell ref="B2:C2"/>
    <mergeCell ref="D3:F3"/>
    <mergeCell ref="B5:E5"/>
    <mergeCell ref="C10:F10"/>
    <mergeCell ref="B8:E8"/>
    <mergeCell ref="B4:F4"/>
    <mergeCell ref="B7:F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BDBC-0744-4E0B-95D6-FB9333C94713}">
  <sheetPr>
    <pageSetUpPr fitToPage="1"/>
  </sheetPr>
  <dimension ref="B1:F37"/>
  <sheetViews>
    <sheetView showGridLines="0" topLeftCell="B15" zoomScale="75" zoomScaleNormal="75" workbookViewId="0">
      <selection activeCell="F33" sqref="F33"/>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337</v>
      </c>
      <c r="C4" s="394"/>
      <c r="D4" s="394"/>
      <c r="E4" s="394"/>
      <c r="F4" s="394"/>
    </row>
    <row r="5" spans="2:6" ht="5.4" customHeight="1" x14ac:dyDescent="0.3">
      <c r="B5" s="233"/>
      <c r="C5" s="233"/>
      <c r="D5" s="233"/>
      <c r="E5" s="233"/>
      <c r="F5" s="233"/>
    </row>
    <row r="6" spans="2:6" ht="42" customHeight="1" x14ac:dyDescent="0.3">
      <c r="B6" s="395" t="s">
        <v>618</v>
      </c>
      <c r="C6" s="395"/>
      <c r="D6" s="395"/>
      <c r="E6" s="395"/>
      <c r="F6" s="395"/>
    </row>
    <row r="7" spans="2:6" ht="19.2" customHeight="1" x14ac:dyDescent="0.3">
      <c r="B7" s="462" t="s">
        <v>172</v>
      </c>
      <c r="C7" s="462"/>
      <c r="D7" s="462"/>
      <c r="E7" s="462"/>
      <c r="F7" s="237"/>
    </row>
    <row r="8" spans="2:6" x14ac:dyDescent="0.3">
      <c r="B8" s="233"/>
      <c r="C8" s="233"/>
      <c r="D8" s="233"/>
      <c r="E8" s="233"/>
      <c r="F8" s="233"/>
    </row>
    <row r="9" spans="2:6" ht="25.2" customHeight="1" x14ac:dyDescent="0.3">
      <c r="B9" s="233" t="s">
        <v>169</v>
      </c>
      <c r="C9" s="233"/>
      <c r="D9" s="234"/>
      <c r="E9" s="234"/>
      <c r="F9" s="234"/>
    </row>
    <row r="10" spans="2:6" ht="24" customHeight="1" x14ac:dyDescent="0.3">
      <c r="C10" s="393" t="s">
        <v>168</v>
      </c>
      <c r="D10" s="393"/>
      <c r="E10" s="393"/>
      <c r="F10" s="393"/>
    </row>
    <row r="11" spans="2:6" ht="24" customHeight="1" x14ac:dyDescent="0.3">
      <c r="C11" s="87"/>
      <c r="D11" s="87"/>
      <c r="E11" s="87"/>
      <c r="F11" s="87"/>
    </row>
    <row r="12" spans="2:6" ht="15" customHeight="1" outlineLevel="1" x14ac:dyDescent="0.3">
      <c r="B12" s="88" t="s">
        <v>336</v>
      </c>
      <c r="C12" s="87"/>
      <c r="D12" s="87"/>
      <c r="E12" s="87"/>
      <c r="F12" s="87"/>
    </row>
    <row r="13" spans="2:6" x14ac:dyDescent="0.3">
      <c r="B13" s="233"/>
      <c r="C13" s="233"/>
      <c r="D13" s="85"/>
      <c r="E13" s="85"/>
      <c r="F13" s="84"/>
    </row>
    <row r="14" spans="2:6" ht="79.95" customHeight="1" x14ac:dyDescent="0.3">
      <c r="B14" s="232" t="s">
        <v>166</v>
      </c>
      <c r="C14" s="231" t="s">
        <v>165</v>
      </c>
      <c r="D14" s="231" t="s">
        <v>164</v>
      </c>
      <c r="E14" s="81" t="s">
        <v>163</v>
      </c>
      <c r="F14" s="81" t="s">
        <v>162</v>
      </c>
    </row>
    <row r="15" spans="2:6" x14ac:dyDescent="0.3">
      <c r="B15" s="79">
        <v>1</v>
      </c>
      <c r="C15" s="80">
        <v>2</v>
      </c>
      <c r="D15" s="80">
        <v>3</v>
      </c>
      <c r="E15" s="79">
        <v>4</v>
      </c>
      <c r="F15" s="79">
        <v>5</v>
      </c>
    </row>
    <row r="16" spans="2:6" ht="21" customHeight="1" x14ac:dyDescent="0.3">
      <c r="B16" s="456" t="s">
        <v>335</v>
      </c>
      <c r="C16" s="457"/>
      <c r="D16" s="457"/>
      <c r="E16" s="457"/>
      <c r="F16" s="457"/>
    </row>
    <row r="17" spans="2:6" ht="52.8" x14ac:dyDescent="0.3">
      <c r="B17" s="454">
        <v>1</v>
      </c>
      <c r="C17" s="230" t="s">
        <v>334</v>
      </c>
      <c r="D17" s="77" t="s">
        <v>747</v>
      </c>
      <c r="E17" s="229" t="s">
        <v>750</v>
      </c>
      <c r="F17" s="352">
        <f>(32.38*115)*0.92</f>
        <v>3425.8040000000005</v>
      </c>
    </row>
    <row r="18" spans="2:6" outlineLevel="1" x14ac:dyDescent="0.3">
      <c r="B18" s="455"/>
      <c r="C18" s="228"/>
      <c r="D18" s="74" t="s">
        <v>693</v>
      </c>
      <c r="E18" s="227"/>
      <c r="F18" s="350" t="s">
        <v>116</v>
      </c>
    </row>
    <row r="19" spans="2:6" ht="14.4" x14ac:dyDescent="0.3">
      <c r="B19" s="224"/>
      <c r="C19" s="458" t="s">
        <v>333</v>
      </c>
      <c r="D19" s="459"/>
      <c r="E19" s="459"/>
      <c r="F19" s="351">
        <f>F17</f>
        <v>3425.8040000000005</v>
      </c>
    </row>
    <row r="20" spans="2:6" ht="21" customHeight="1" x14ac:dyDescent="0.3">
      <c r="B20" s="456" t="s">
        <v>332</v>
      </c>
      <c r="C20" s="457"/>
      <c r="D20" s="457"/>
      <c r="E20" s="457"/>
      <c r="F20" s="457"/>
    </row>
    <row r="21" spans="2:6" ht="64.5" customHeight="1" x14ac:dyDescent="0.3">
      <c r="B21" s="454">
        <v>2</v>
      </c>
      <c r="C21" s="460" t="s">
        <v>331</v>
      </c>
      <c r="D21" s="77" t="s">
        <v>748</v>
      </c>
      <c r="E21" s="229" t="s">
        <v>751</v>
      </c>
      <c r="F21" s="349">
        <f>(442.6*2.54)*0.91</f>
        <v>1023.0256400000002</v>
      </c>
    </row>
    <row r="22" spans="2:6" ht="30" customHeight="1" outlineLevel="1" x14ac:dyDescent="0.3">
      <c r="B22" s="487"/>
      <c r="C22" s="486"/>
      <c r="D22" s="74" t="s">
        <v>327</v>
      </c>
      <c r="E22" s="227"/>
      <c r="F22" s="350" t="s">
        <v>116</v>
      </c>
    </row>
    <row r="23" spans="2:6" ht="21.6" customHeight="1" outlineLevel="1" x14ac:dyDescent="0.3">
      <c r="B23" s="455"/>
      <c r="C23" s="228"/>
      <c r="D23" s="74" t="s">
        <v>296</v>
      </c>
      <c r="E23" s="227"/>
      <c r="F23" s="350" t="s">
        <v>116</v>
      </c>
    </row>
    <row r="24" spans="2:6" ht="14.4" x14ac:dyDescent="0.3">
      <c r="B24" s="224"/>
      <c r="C24" s="458" t="s">
        <v>330</v>
      </c>
      <c r="D24" s="459"/>
      <c r="E24" s="459"/>
      <c r="F24" s="351">
        <f>F21</f>
        <v>1023.0256400000002</v>
      </c>
    </row>
    <row r="25" spans="2:6" ht="21" customHeight="1" x14ac:dyDescent="0.3">
      <c r="B25" s="456" t="s">
        <v>329</v>
      </c>
      <c r="C25" s="457"/>
      <c r="D25" s="457"/>
      <c r="E25" s="457"/>
      <c r="F25" s="457"/>
    </row>
    <row r="26" spans="2:6" ht="55.5" customHeight="1" x14ac:dyDescent="0.3">
      <c r="B26" s="454">
        <v>3</v>
      </c>
      <c r="C26" s="460" t="s">
        <v>328</v>
      </c>
      <c r="D26" s="77" t="s">
        <v>749</v>
      </c>
      <c r="E26" s="229" t="s">
        <v>752</v>
      </c>
      <c r="F26" s="349">
        <f>(413.39*1.94)*0.91</f>
        <v>729.79870600000004</v>
      </c>
    </row>
    <row r="27" spans="2:6" ht="22.8" outlineLevel="1" x14ac:dyDescent="0.3">
      <c r="B27" s="487"/>
      <c r="C27" s="486"/>
      <c r="D27" s="74" t="s">
        <v>327</v>
      </c>
      <c r="E27" s="227"/>
      <c r="F27" s="350" t="s">
        <v>116</v>
      </c>
    </row>
    <row r="28" spans="2:6" ht="20.399999999999999" customHeight="1" outlineLevel="1" x14ac:dyDescent="0.3">
      <c r="B28" s="455"/>
      <c r="C28" s="228"/>
      <c r="D28" s="74" t="s">
        <v>296</v>
      </c>
      <c r="E28" s="227"/>
      <c r="F28" s="350" t="s">
        <v>116</v>
      </c>
    </row>
    <row r="29" spans="2:6" ht="14.4" x14ac:dyDescent="0.3">
      <c r="B29" s="224"/>
      <c r="C29" s="458" t="s">
        <v>326</v>
      </c>
      <c r="D29" s="459"/>
      <c r="E29" s="459"/>
      <c r="F29" s="351"/>
    </row>
    <row r="30" spans="2:6" ht="14.4" x14ac:dyDescent="0.3">
      <c r="B30" s="224"/>
      <c r="C30" s="458" t="s">
        <v>325</v>
      </c>
      <c r="D30" s="459"/>
      <c r="E30" s="459"/>
      <c r="F30" s="351">
        <f>F26</f>
        <v>729.79870600000004</v>
      </c>
    </row>
    <row r="31" spans="2:6" ht="14.4" x14ac:dyDescent="0.3">
      <c r="B31" s="224"/>
      <c r="C31" s="458" t="s">
        <v>112</v>
      </c>
      <c r="D31" s="459"/>
      <c r="E31" s="459"/>
      <c r="F31" s="351"/>
    </row>
    <row r="32" spans="2:6" ht="14.4" x14ac:dyDescent="0.3">
      <c r="B32" s="222"/>
      <c r="C32" s="452" t="s">
        <v>110</v>
      </c>
      <c r="D32" s="453"/>
      <c r="E32" s="453"/>
      <c r="F32" s="353">
        <f>F19+F24+F30</f>
        <v>5178.6283460000013</v>
      </c>
    </row>
    <row r="33" spans="2:6" x14ac:dyDescent="0.3">
      <c r="B33" s="220"/>
      <c r="C33" s="219"/>
      <c r="D33" s="64"/>
      <c r="E33" s="218"/>
      <c r="F33" s="217"/>
    </row>
    <row r="34" spans="2:6" x14ac:dyDescent="0.3">
      <c r="B34" s="61" t="s">
        <v>108</v>
      </c>
    </row>
    <row r="35" spans="2:6" x14ac:dyDescent="0.3">
      <c r="B35" s="61" t="s">
        <v>107</v>
      </c>
    </row>
    <row r="37" spans="2:6" x14ac:dyDescent="0.3">
      <c r="B37" s="60"/>
    </row>
  </sheetData>
  <mergeCells count="20">
    <mergeCell ref="B16:F16"/>
    <mergeCell ref="C19:E19"/>
    <mergeCell ref="B17:B18"/>
    <mergeCell ref="B2:C2"/>
    <mergeCell ref="D3:F3"/>
    <mergeCell ref="C10:F10"/>
    <mergeCell ref="B7:E7"/>
    <mergeCell ref="B4:F4"/>
    <mergeCell ref="B6:F6"/>
    <mergeCell ref="C31:E31"/>
    <mergeCell ref="C32:E32"/>
    <mergeCell ref="C30:E30"/>
    <mergeCell ref="B20:F20"/>
    <mergeCell ref="C21:C22"/>
    <mergeCell ref="B21:B23"/>
    <mergeCell ref="B26:B28"/>
    <mergeCell ref="B25:F25"/>
    <mergeCell ref="C29:E29"/>
    <mergeCell ref="C24:E24"/>
    <mergeCell ref="C26:C2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C220-A74F-48D6-A631-63B293119032}">
  <sheetPr>
    <pageSetUpPr fitToPage="1"/>
  </sheetPr>
  <dimension ref="B1:F52"/>
  <sheetViews>
    <sheetView showGridLines="0" topLeftCell="B37" zoomScale="80" zoomScaleNormal="80" workbookViewId="0">
      <selection activeCell="C45" sqref="C45:E45"/>
    </sheetView>
  </sheetViews>
  <sheetFormatPr defaultColWidth="8.88671875" defaultRowHeight="13.8" outlineLevelRow="1" x14ac:dyDescent="0.3"/>
  <cols>
    <col min="1" max="1" width="0" style="242" hidden="1" customWidth="1"/>
    <col min="2" max="2" width="3.44140625" style="242" customWidth="1"/>
    <col min="3" max="3" width="25.44140625" style="242" customWidth="1"/>
    <col min="4" max="4" width="36" style="242" customWidth="1"/>
    <col min="5" max="5" width="21.33203125" style="242" customWidth="1"/>
    <col min="6" max="6" width="12.6640625" style="242" customWidth="1"/>
    <col min="7" max="10" width="8.88671875" style="242"/>
    <col min="11" max="11" width="16" style="242" customWidth="1"/>
    <col min="12" max="16384" width="8.88671875" style="242"/>
  </cols>
  <sheetData>
    <row r="1" spans="2:6" x14ac:dyDescent="0.3">
      <c r="B1" s="96"/>
      <c r="C1" s="96"/>
      <c r="D1" s="96"/>
      <c r="E1" s="265" t="s">
        <v>178</v>
      </c>
    </row>
    <row r="2" spans="2:6" ht="14.4" customHeight="1" x14ac:dyDescent="0.3">
      <c r="B2" s="390" t="s">
        <v>177</v>
      </c>
      <c r="C2" s="390"/>
      <c r="D2" s="94"/>
      <c r="E2" s="94"/>
      <c r="F2" s="264"/>
    </row>
    <row r="3" spans="2:6" ht="18" customHeight="1" x14ac:dyDescent="0.3">
      <c r="B3" s="87"/>
      <c r="C3" s="87"/>
      <c r="D3" s="391" t="s">
        <v>176</v>
      </c>
      <c r="E3" s="391"/>
      <c r="F3" s="392"/>
    </row>
    <row r="4" spans="2:6" ht="24.6" customHeight="1" x14ac:dyDescent="0.3">
      <c r="B4" s="394" t="s">
        <v>653</v>
      </c>
      <c r="C4" s="394"/>
      <c r="D4" s="394"/>
      <c r="E4" s="394"/>
      <c r="F4" s="394"/>
    </row>
    <row r="5" spans="2:6" ht="20.399999999999999" customHeight="1" x14ac:dyDescent="0.3">
      <c r="B5" s="488" t="s">
        <v>174</v>
      </c>
      <c r="C5" s="488"/>
      <c r="D5" s="488"/>
      <c r="E5" s="488"/>
      <c r="F5" s="260"/>
    </row>
    <row r="6" spans="2:6" ht="5.4" customHeight="1" x14ac:dyDescent="0.3">
      <c r="B6" s="260"/>
      <c r="C6" s="260"/>
      <c r="D6" s="260"/>
      <c r="E6" s="260"/>
      <c r="F6" s="260"/>
    </row>
    <row r="7" spans="2:6" ht="42.75" customHeight="1" x14ac:dyDescent="0.3">
      <c r="B7" s="395" t="s">
        <v>652</v>
      </c>
      <c r="C7" s="395"/>
      <c r="D7" s="395"/>
      <c r="E7" s="395"/>
      <c r="F7" s="395"/>
    </row>
    <row r="8" spans="2:6" ht="19.2" customHeight="1" x14ac:dyDescent="0.3">
      <c r="B8" s="489" t="s">
        <v>172</v>
      </c>
      <c r="C8" s="489"/>
      <c r="D8" s="489"/>
      <c r="E8" s="489"/>
      <c r="F8" s="263"/>
    </row>
    <row r="9" spans="2:6" x14ac:dyDescent="0.3">
      <c r="B9" s="260"/>
      <c r="C9" s="260"/>
      <c r="D9" s="260"/>
      <c r="E9" s="260"/>
      <c r="F9" s="260"/>
    </row>
    <row r="10" spans="2:6" ht="17.399999999999999" customHeight="1" x14ac:dyDescent="0.3">
      <c r="B10" s="262" t="s">
        <v>171</v>
      </c>
      <c r="C10" s="260"/>
      <c r="D10" s="243"/>
      <c r="E10" s="243"/>
      <c r="F10" s="243"/>
    </row>
    <row r="11" spans="2:6" ht="16.95" customHeight="1" x14ac:dyDescent="0.3">
      <c r="C11" s="393" t="s">
        <v>170</v>
      </c>
      <c r="D11" s="393"/>
      <c r="E11" s="393"/>
      <c r="F11" s="393"/>
    </row>
    <row r="12" spans="2:6" ht="25.2" customHeight="1" x14ac:dyDescent="0.3">
      <c r="B12" s="260" t="s">
        <v>169</v>
      </c>
      <c r="C12" s="260"/>
      <c r="D12" s="261"/>
      <c r="E12" s="261"/>
      <c r="F12" s="261"/>
    </row>
    <row r="13" spans="2:6" ht="24" customHeight="1" x14ac:dyDescent="0.3">
      <c r="C13" s="393" t="s">
        <v>168</v>
      </c>
      <c r="D13" s="393"/>
      <c r="E13" s="393"/>
      <c r="F13" s="393"/>
    </row>
    <row r="14" spans="2:6" ht="8.25" customHeight="1" x14ac:dyDescent="0.3">
      <c r="C14" s="87"/>
      <c r="D14" s="87"/>
      <c r="E14" s="87"/>
      <c r="F14" s="87"/>
    </row>
    <row r="15" spans="2:6" ht="15" customHeight="1" outlineLevel="1" x14ac:dyDescent="0.3">
      <c r="B15" s="88" t="s">
        <v>651</v>
      </c>
      <c r="C15" s="87"/>
      <c r="D15" s="87"/>
      <c r="E15" s="87"/>
      <c r="F15" s="87"/>
    </row>
    <row r="16" spans="2:6" x14ac:dyDescent="0.3">
      <c r="B16" s="260"/>
      <c r="C16" s="260"/>
      <c r="D16" s="85"/>
      <c r="E16" s="85"/>
      <c r="F16" s="84"/>
    </row>
    <row r="17" spans="2:6" ht="79.95" customHeight="1" x14ac:dyDescent="0.3">
      <c r="B17" s="259" t="s">
        <v>166</v>
      </c>
      <c r="C17" s="258" t="s">
        <v>165</v>
      </c>
      <c r="D17" s="258" t="s">
        <v>164</v>
      </c>
      <c r="E17" s="81" t="s">
        <v>163</v>
      </c>
      <c r="F17" s="81" t="s">
        <v>162</v>
      </c>
    </row>
    <row r="18" spans="2:6" x14ac:dyDescent="0.3">
      <c r="B18" s="79">
        <v>1</v>
      </c>
      <c r="C18" s="80">
        <v>2</v>
      </c>
      <c r="D18" s="80">
        <v>3</v>
      </c>
      <c r="E18" s="79">
        <v>4</v>
      </c>
      <c r="F18" s="79">
        <v>5</v>
      </c>
    </row>
    <row r="19" spans="2:6" ht="21" customHeight="1" x14ac:dyDescent="0.3">
      <c r="B19" s="501" t="s">
        <v>161</v>
      </c>
      <c r="C19" s="502"/>
      <c r="D19" s="502"/>
      <c r="E19" s="502"/>
      <c r="F19" s="502"/>
    </row>
    <row r="20" spans="2:6" ht="96.75" customHeight="1" x14ac:dyDescent="0.3">
      <c r="B20" s="492">
        <v>1</v>
      </c>
      <c r="C20" s="495" t="s">
        <v>650</v>
      </c>
      <c r="D20" s="77" t="s">
        <v>649</v>
      </c>
      <c r="E20" s="256" t="s">
        <v>648</v>
      </c>
      <c r="F20" s="250">
        <v>8.0336200000000009</v>
      </c>
    </row>
    <row r="21" spans="2:6" ht="90" customHeight="1" outlineLevel="1" x14ac:dyDescent="0.3">
      <c r="B21" s="493"/>
      <c r="C21" s="496"/>
      <c r="D21" s="74" t="s">
        <v>145</v>
      </c>
      <c r="E21" s="254"/>
      <c r="F21" s="253" t="s">
        <v>116</v>
      </c>
    </row>
    <row r="22" spans="2:6" ht="45.6" outlineLevel="1" x14ac:dyDescent="0.3">
      <c r="B22" s="493"/>
      <c r="C22" s="496"/>
      <c r="D22" s="74" t="s">
        <v>144</v>
      </c>
      <c r="E22" s="254"/>
      <c r="F22" s="253" t="s">
        <v>116</v>
      </c>
    </row>
    <row r="23" spans="2:6" ht="34.200000000000003" outlineLevel="1" x14ac:dyDescent="0.3">
      <c r="B23" s="494"/>
      <c r="C23" s="255"/>
      <c r="D23" s="74" t="s">
        <v>117</v>
      </c>
      <c r="E23" s="254"/>
      <c r="F23" s="253" t="s">
        <v>116</v>
      </c>
    </row>
    <row r="24" spans="2:6" ht="14.4" x14ac:dyDescent="0.3">
      <c r="B24" s="251"/>
      <c r="C24" s="498" t="s">
        <v>143</v>
      </c>
      <c r="D24" s="499"/>
      <c r="E24" s="499"/>
      <c r="F24" s="252"/>
    </row>
    <row r="25" spans="2:6" ht="14.4" x14ac:dyDescent="0.3">
      <c r="B25" s="251"/>
      <c r="C25" s="495" t="s">
        <v>294</v>
      </c>
      <c r="D25" s="500"/>
      <c r="E25" s="500"/>
      <c r="F25" s="250">
        <v>8.0336200000000009</v>
      </c>
    </row>
    <row r="26" spans="2:6" ht="14.4" x14ac:dyDescent="0.3">
      <c r="B26" s="251"/>
      <c r="C26" s="498" t="s">
        <v>141</v>
      </c>
      <c r="D26" s="499"/>
      <c r="E26" s="499"/>
      <c r="F26" s="252">
        <v>8.0336200000000009</v>
      </c>
    </row>
    <row r="27" spans="2:6" ht="21" customHeight="1" x14ac:dyDescent="0.3">
      <c r="B27" s="501" t="s">
        <v>140</v>
      </c>
      <c r="C27" s="502"/>
      <c r="D27" s="502"/>
      <c r="E27" s="502"/>
      <c r="F27" s="502"/>
    </row>
    <row r="28" spans="2:6" ht="108" customHeight="1" x14ac:dyDescent="0.3">
      <c r="B28" s="492">
        <v>2</v>
      </c>
      <c r="C28" s="495" t="s">
        <v>647</v>
      </c>
      <c r="D28" s="77" t="s">
        <v>646</v>
      </c>
      <c r="E28" s="256" t="s">
        <v>645</v>
      </c>
      <c r="F28" s="250">
        <v>4.8102499999999999</v>
      </c>
    </row>
    <row r="29" spans="2:6" ht="57" outlineLevel="1" x14ac:dyDescent="0.3">
      <c r="B29" s="493"/>
      <c r="C29" s="496"/>
      <c r="D29" s="74" t="s">
        <v>118</v>
      </c>
      <c r="E29" s="254"/>
      <c r="F29" s="253" t="s">
        <v>116</v>
      </c>
    </row>
    <row r="30" spans="2:6" ht="34.200000000000003" outlineLevel="1" x14ac:dyDescent="0.3">
      <c r="B30" s="493"/>
      <c r="C30" s="496"/>
      <c r="D30" s="74" t="s">
        <v>644</v>
      </c>
      <c r="E30" s="254"/>
      <c r="F30" s="253" t="s">
        <v>116</v>
      </c>
    </row>
    <row r="31" spans="2:6" ht="34.200000000000003" outlineLevel="1" x14ac:dyDescent="0.3">
      <c r="B31" s="494"/>
      <c r="C31" s="497"/>
      <c r="D31" s="74" t="s">
        <v>117</v>
      </c>
      <c r="E31" s="254"/>
      <c r="F31" s="253" t="s">
        <v>116</v>
      </c>
    </row>
    <row r="32" spans="2:6" ht="81" customHeight="1" x14ac:dyDescent="0.3">
      <c r="B32" s="492">
        <v>3</v>
      </c>
      <c r="C32" s="257" t="s">
        <v>643</v>
      </c>
      <c r="D32" s="77" t="s">
        <v>642</v>
      </c>
      <c r="E32" s="256" t="s">
        <v>641</v>
      </c>
      <c r="F32" s="250">
        <v>4.5057799999999997</v>
      </c>
    </row>
    <row r="33" spans="2:6" ht="57" outlineLevel="1" x14ac:dyDescent="0.3">
      <c r="B33" s="493"/>
      <c r="C33" s="255"/>
      <c r="D33" s="74" t="s">
        <v>118</v>
      </c>
      <c r="E33" s="254"/>
      <c r="F33" s="253" t="s">
        <v>116</v>
      </c>
    </row>
    <row r="34" spans="2:6" ht="45.6" outlineLevel="1" x14ac:dyDescent="0.3">
      <c r="B34" s="493"/>
      <c r="C34" s="255"/>
      <c r="D34" s="74" t="s">
        <v>640</v>
      </c>
      <c r="E34" s="254"/>
      <c r="F34" s="253" t="s">
        <v>116</v>
      </c>
    </row>
    <row r="35" spans="2:6" ht="38.25" customHeight="1" outlineLevel="1" x14ac:dyDescent="0.3">
      <c r="B35" s="494"/>
      <c r="C35" s="255"/>
      <c r="D35" s="74" t="s">
        <v>117</v>
      </c>
      <c r="E35" s="254"/>
      <c r="F35" s="253" t="s">
        <v>116</v>
      </c>
    </row>
    <row r="36" spans="2:6" ht="93.75" customHeight="1" x14ac:dyDescent="0.3">
      <c r="B36" s="492">
        <v>4</v>
      </c>
      <c r="C36" s="257" t="s">
        <v>639</v>
      </c>
      <c r="D36" s="77" t="s">
        <v>638</v>
      </c>
      <c r="E36" s="256" t="s">
        <v>637</v>
      </c>
      <c r="F36" s="250">
        <v>8.7465200000000003</v>
      </c>
    </row>
    <row r="37" spans="2:6" ht="57" outlineLevel="1" x14ac:dyDescent="0.3">
      <c r="B37" s="493"/>
      <c r="C37" s="255"/>
      <c r="D37" s="74" t="s">
        <v>118</v>
      </c>
      <c r="E37" s="254"/>
      <c r="F37" s="253" t="s">
        <v>116</v>
      </c>
    </row>
    <row r="38" spans="2:6" ht="57" outlineLevel="1" x14ac:dyDescent="0.3">
      <c r="B38" s="493"/>
      <c r="C38" s="255"/>
      <c r="D38" s="74" t="s">
        <v>636</v>
      </c>
      <c r="E38" s="254"/>
      <c r="F38" s="253" t="s">
        <v>116</v>
      </c>
    </row>
    <row r="39" spans="2:6" ht="34.200000000000003" outlineLevel="1" x14ac:dyDescent="0.3">
      <c r="B39" s="494"/>
      <c r="C39" s="255"/>
      <c r="D39" s="74" t="s">
        <v>117</v>
      </c>
      <c r="E39" s="254"/>
      <c r="F39" s="253" t="s">
        <v>116</v>
      </c>
    </row>
    <row r="40" spans="2:6" ht="14.4" x14ac:dyDescent="0.3">
      <c r="B40" s="251"/>
      <c r="C40" s="498" t="s">
        <v>115</v>
      </c>
      <c r="D40" s="499"/>
      <c r="E40" s="499"/>
      <c r="F40" s="252"/>
    </row>
    <row r="41" spans="2:6" ht="14.4" x14ac:dyDescent="0.3">
      <c r="B41" s="251"/>
      <c r="C41" s="495" t="s">
        <v>635</v>
      </c>
      <c r="D41" s="500"/>
      <c r="E41" s="500"/>
      <c r="F41" s="250">
        <v>18.062550000000002</v>
      </c>
    </row>
    <row r="42" spans="2:6" ht="14.4" x14ac:dyDescent="0.3">
      <c r="B42" s="251"/>
      <c r="C42" s="498" t="s">
        <v>113</v>
      </c>
      <c r="D42" s="499"/>
      <c r="E42" s="499"/>
      <c r="F42" s="252">
        <v>18.062550000000002</v>
      </c>
    </row>
    <row r="43" spans="2:6" ht="14.4" x14ac:dyDescent="0.3">
      <c r="B43" s="251"/>
      <c r="C43" s="498" t="s">
        <v>112</v>
      </c>
      <c r="D43" s="499"/>
      <c r="E43" s="499"/>
      <c r="F43" s="252"/>
    </row>
    <row r="44" spans="2:6" ht="14.4" x14ac:dyDescent="0.3">
      <c r="B44" s="251"/>
      <c r="C44" s="495" t="s">
        <v>460</v>
      </c>
      <c r="D44" s="500"/>
      <c r="E44" s="500"/>
      <c r="F44" s="250">
        <v>26.096170000000001</v>
      </c>
    </row>
    <row r="45" spans="2:6" ht="14.4" x14ac:dyDescent="0.3">
      <c r="B45" s="249"/>
      <c r="C45" s="490" t="s">
        <v>110</v>
      </c>
      <c r="D45" s="491"/>
      <c r="E45" s="491"/>
      <c r="F45" s="248">
        <v>26.096170000000001</v>
      </c>
    </row>
    <row r="46" spans="2:6" x14ac:dyDescent="0.3">
      <c r="B46" s="246"/>
      <c r="C46" s="245"/>
      <c r="D46" s="64"/>
      <c r="E46" s="244"/>
      <c r="F46" s="247"/>
    </row>
    <row r="47" spans="2:6" x14ac:dyDescent="0.3">
      <c r="B47" s="243"/>
      <c r="C47" s="243"/>
      <c r="D47" s="243"/>
      <c r="E47" s="243"/>
      <c r="F47" s="243"/>
    </row>
    <row r="48" spans="2:6" x14ac:dyDescent="0.3">
      <c r="B48" s="61" t="s">
        <v>109</v>
      </c>
    </row>
    <row r="49" spans="2:2" x14ac:dyDescent="0.3">
      <c r="B49" s="61" t="s">
        <v>108</v>
      </c>
    </row>
    <row r="50" spans="2:2" x14ac:dyDescent="0.3">
      <c r="B50" s="61" t="s">
        <v>107</v>
      </c>
    </row>
    <row r="52" spans="2:2" x14ac:dyDescent="0.3">
      <c r="B52" s="60"/>
    </row>
  </sheetData>
  <mergeCells count="25">
    <mergeCell ref="B19:F19"/>
    <mergeCell ref="C24:E24"/>
    <mergeCell ref="C25:E25"/>
    <mergeCell ref="C26:E26"/>
    <mergeCell ref="B27:F27"/>
    <mergeCell ref="C45:E45"/>
    <mergeCell ref="B20:B23"/>
    <mergeCell ref="B28:B31"/>
    <mergeCell ref="B32:B35"/>
    <mergeCell ref="B36:B39"/>
    <mergeCell ref="C20:C22"/>
    <mergeCell ref="C28:C31"/>
    <mergeCell ref="C40:E40"/>
    <mergeCell ref="C41:E41"/>
    <mergeCell ref="C42:E42"/>
    <mergeCell ref="C43:E43"/>
    <mergeCell ref="C44:E44"/>
    <mergeCell ref="B2:C2"/>
    <mergeCell ref="D3:F3"/>
    <mergeCell ref="B5:E5"/>
    <mergeCell ref="C13:F13"/>
    <mergeCell ref="B8:E8"/>
    <mergeCell ref="C11:F11"/>
    <mergeCell ref="B4:F4"/>
    <mergeCell ref="B7:F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828D1-A00F-4CA8-93D6-ACAD546B08C0}">
  <sheetPr>
    <pageSetUpPr fitToPage="1"/>
  </sheetPr>
  <dimension ref="B1:F51"/>
  <sheetViews>
    <sheetView showGridLines="0" topLeftCell="B37" zoomScale="78" zoomScaleNormal="78" workbookViewId="0">
      <selection activeCell="C39" sqref="C39:E39"/>
    </sheetView>
  </sheetViews>
  <sheetFormatPr defaultColWidth="8.88671875" defaultRowHeight="13.8" outlineLevelRow="1" x14ac:dyDescent="0.3"/>
  <cols>
    <col min="1" max="1" width="0" style="242" hidden="1" customWidth="1"/>
    <col min="2" max="2" width="3.44140625" style="242" customWidth="1"/>
    <col min="3" max="3" width="25.44140625" style="242" customWidth="1"/>
    <col min="4" max="4" width="36" style="242" customWidth="1"/>
    <col min="5" max="5" width="21.33203125" style="242" customWidth="1"/>
    <col min="6" max="6" width="12.6640625" style="242" customWidth="1"/>
    <col min="7" max="10" width="8.88671875" style="242"/>
    <col min="11" max="11" width="16" style="242" customWidth="1"/>
    <col min="12" max="16384" width="8.88671875" style="242"/>
  </cols>
  <sheetData>
    <row r="1" spans="2:6" x14ac:dyDescent="0.3">
      <c r="B1" s="96"/>
      <c r="C1" s="96"/>
      <c r="D1" s="96"/>
      <c r="E1" s="265" t="s">
        <v>178</v>
      </c>
    </row>
    <row r="2" spans="2:6" ht="14.4" customHeight="1" x14ac:dyDescent="0.3">
      <c r="B2" s="390" t="s">
        <v>177</v>
      </c>
      <c r="C2" s="390"/>
      <c r="D2" s="94"/>
      <c r="E2" s="94"/>
      <c r="F2" s="264"/>
    </row>
    <row r="3" spans="2:6" ht="18" customHeight="1" x14ac:dyDescent="0.3">
      <c r="B3" s="87"/>
      <c r="C3" s="87"/>
      <c r="D3" s="391" t="s">
        <v>176</v>
      </c>
      <c r="E3" s="391"/>
      <c r="F3" s="392"/>
    </row>
    <row r="4" spans="2:6" ht="24.6" customHeight="1" x14ac:dyDescent="0.3">
      <c r="B4" s="394" t="s">
        <v>664</v>
      </c>
      <c r="C4" s="394"/>
      <c r="D4" s="394"/>
      <c r="E4" s="394"/>
      <c r="F4" s="394"/>
    </row>
    <row r="5" spans="2:6" ht="20.399999999999999" customHeight="1" x14ac:dyDescent="0.3">
      <c r="B5" s="488" t="s">
        <v>174</v>
      </c>
      <c r="C5" s="488"/>
      <c r="D5" s="488"/>
      <c r="E5" s="488"/>
      <c r="F5" s="260"/>
    </row>
    <row r="6" spans="2:6" ht="5.4" customHeight="1" x14ac:dyDescent="0.3">
      <c r="B6" s="260"/>
      <c r="C6" s="260"/>
      <c r="D6" s="260"/>
      <c r="E6" s="260"/>
      <c r="F6" s="260"/>
    </row>
    <row r="7" spans="2:6" ht="42.75" customHeight="1" x14ac:dyDescent="0.3">
      <c r="B7" s="395" t="s">
        <v>663</v>
      </c>
      <c r="C7" s="395"/>
      <c r="D7" s="395"/>
      <c r="E7" s="395"/>
      <c r="F7" s="395"/>
    </row>
    <row r="8" spans="2:6" ht="19.2" customHeight="1" x14ac:dyDescent="0.3">
      <c r="B8" s="489" t="s">
        <v>172</v>
      </c>
      <c r="C8" s="489"/>
      <c r="D8" s="489"/>
      <c r="E8" s="489"/>
      <c r="F8" s="263"/>
    </row>
    <row r="9" spans="2:6" ht="17.399999999999999" customHeight="1" x14ac:dyDescent="0.3">
      <c r="B9" s="262" t="s">
        <v>171</v>
      </c>
      <c r="C9" s="260"/>
      <c r="D9" s="243"/>
      <c r="E9" s="243"/>
      <c r="F9" s="243"/>
    </row>
    <row r="10" spans="2:6" ht="16.95" customHeight="1" x14ac:dyDescent="0.3">
      <c r="C10" s="393" t="s">
        <v>170</v>
      </c>
      <c r="D10" s="393"/>
      <c r="E10" s="393"/>
      <c r="F10" s="393"/>
    </row>
    <row r="11" spans="2:6" ht="25.2" customHeight="1" x14ac:dyDescent="0.3">
      <c r="B11" s="260" t="s">
        <v>169</v>
      </c>
      <c r="C11" s="260"/>
      <c r="D11" s="261"/>
      <c r="E11" s="261"/>
      <c r="F11" s="261"/>
    </row>
    <row r="12" spans="2:6" ht="24" customHeight="1" x14ac:dyDescent="0.3">
      <c r="C12" s="393" t="s">
        <v>168</v>
      </c>
      <c r="D12" s="393"/>
      <c r="E12" s="393"/>
      <c r="F12" s="393"/>
    </row>
    <row r="13" spans="2:6" ht="24" customHeight="1" x14ac:dyDescent="0.3">
      <c r="C13" s="87"/>
      <c r="D13" s="87"/>
      <c r="E13" s="87"/>
      <c r="F13" s="87"/>
    </row>
    <row r="14" spans="2:6" ht="15" customHeight="1" outlineLevel="1" x14ac:dyDescent="0.3">
      <c r="B14" s="88" t="s">
        <v>662</v>
      </c>
      <c r="C14" s="87"/>
      <c r="D14" s="87"/>
      <c r="E14" s="87"/>
      <c r="F14" s="87"/>
    </row>
    <row r="15" spans="2:6" x14ac:dyDescent="0.3">
      <c r="B15" s="260"/>
      <c r="C15" s="260"/>
      <c r="D15" s="85"/>
      <c r="E15" s="85"/>
      <c r="F15" s="84"/>
    </row>
    <row r="16" spans="2:6" ht="79.95" customHeight="1" x14ac:dyDescent="0.3">
      <c r="B16" s="259" t="s">
        <v>166</v>
      </c>
      <c r="C16" s="258" t="s">
        <v>165</v>
      </c>
      <c r="D16" s="258" t="s">
        <v>164</v>
      </c>
      <c r="E16" s="81" t="s">
        <v>163</v>
      </c>
      <c r="F16" s="81" t="s">
        <v>162</v>
      </c>
    </row>
    <row r="17" spans="2:6" x14ac:dyDescent="0.3">
      <c r="B17" s="79">
        <v>1</v>
      </c>
      <c r="C17" s="80">
        <v>2</v>
      </c>
      <c r="D17" s="80">
        <v>3</v>
      </c>
      <c r="E17" s="79">
        <v>4</v>
      </c>
      <c r="F17" s="79">
        <v>5</v>
      </c>
    </row>
    <row r="18" spans="2:6" ht="21" customHeight="1" x14ac:dyDescent="0.3">
      <c r="B18" s="501" t="s">
        <v>161</v>
      </c>
      <c r="C18" s="502"/>
      <c r="D18" s="502"/>
      <c r="E18" s="502"/>
      <c r="F18" s="502"/>
    </row>
    <row r="19" spans="2:6" ht="84" customHeight="1" x14ac:dyDescent="0.3">
      <c r="B19" s="492">
        <v>1</v>
      </c>
      <c r="C19" s="495" t="s">
        <v>661</v>
      </c>
      <c r="D19" s="77" t="s">
        <v>660</v>
      </c>
      <c r="E19" s="256" t="s">
        <v>659</v>
      </c>
      <c r="F19" s="250">
        <v>1.1760900000000001</v>
      </c>
    </row>
    <row r="20" spans="2:6" ht="79.8" outlineLevel="1" x14ac:dyDescent="0.3">
      <c r="B20" s="493"/>
      <c r="C20" s="496"/>
      <c r="D20" s="74" t="s">
        <v>145</v>
      </c>
      <c r="E20" s="254"/>
      <c r="F20" s="253" t="s">
        <v>116</v>
      </c>
    </row>
    <row r="21" spans="2:6" ht="45.6" outlineLevel="1" x14ac:dyDescent="0.3">
      <c r="B21" s="493"/>
      <c r="C21" s="496"/>
      <c r="D21" s="74" t="s">
        <v>144</v>
      </c>
      <c r="E21" s="254"/>
      <c r="F21" s="253" t="s">
        <v>116</v>
      </c>
    </row>
    <row r="22" spans="2:6" ht="34.200000000000003" outlineLevel="1" x14ac:dyDescent="0.3">
      <c r="B22" s="494"/>
      <c r="C22" s="497"/>
      <c r="D22" s="74" t="s">
        <v>117</v>
      </c>
      <c r="E22" s="254"/>
      <c r="F22" s="253" t="s">
        <v>116</v>
      </c>
    </row>
    <row r="23" spans="2:6" ht="14.4" x14ac:dyDescent="0.3">
      <c r="B23" s="251"/>
      <c r="C23" s="498" t="s">
        <v>143</v>
      </c>
      <c r="D23" s="499"/>
      <c r="E23" s="499"/>
      <c r="F23" s="252"/>
    </row>
    <row r="24" spans="2:6" ht="14.4" x14ac:dyDescent="0.3">
      <c r="B24" s="251"/>
      <c r="C24" s="495" t="s">
        <v>294</v>
      </c>
      <c r="D24" s="500"/>
      <c r="E24" s="500"/>
      <c r="F24" s="250">
        <v>1.1760900000000001</v>
      </c>
    </row>
    <row r="25" spans="2:6" ht="14.4" x14ac:dyDescent="0.3">
      <c r="B25" s="251"/>
      <c r="C25" s="498" t="s">
        <v>141</v>
      </c>
      <c r="D25" s="499"/>
      <c r="E25" s="499"/>
      <c r="F25" s="252">
        <v>1.1760900000000001</v>
      </c>
    </row>
    <row r="26" spans="2:6" ht="21" customHeight="1" x14ac:dyDescent="0.3">
      <c r="B26" s="501" t="s">
        <v>140</v>
      </c>
      <c r="C26" s="502"/>
      <c r="D26" s="502"/>
      <c r="E26" s="502"/>
      <c r="F26" s="502"/>
    </row>
    <row r="27" spans="2:6" ht="99" customHeight="1" x14ac:dyDescent="0.3">
      <c r="B27" s="492">
        <v>2</v>
      </c>
      <c r="C27" s="495" t="s">
        <v>658</v>
      </c>
      <c r="D27" s="77" t="s">
        <v>657</v>
      </c>
      <c r="E27" s="256" t="s">
        <v>656</v>
      </c>
      <c r="F27" s="250">
        <v>0.41354999999999997</v>
      </c>
    </row>
    <row r="28" spans="2:6" ht="57" outlineLevel="1" x14ac:dyDescent="0.3">
      <c r="B28" s="493"/>
      <c r="C28" s="496"/>
      <c r="D28" s="74" t="s">
        <v>118</v>
      </c>
      <c r="E28" s="254"/>
      <c r="F28" s="253" t="s">
        <v>116</v>
      </c>
    </row>
    <row r="29" spans="2:6" ht="57" outlineLevel="1" x14ac:dyDescent="0.3">
      <c r="B29" s="493"/>
      <c r="C29" s="496"/>
      <c r="D29" s="74" t="s">
        <v>636</v>
      </c>
      <c r="E29" s="254"/>
      <c r="F29" s="253" t="s">
        <v>116</v>
      </c>
    </row>
    <row r="30" spans="2:6" ht="34.200000000000003" outlineLevel="1" x14ac:dyDescent="0.3">
      <c r="B30" s="494"/>
      <c r="C30" s="255"/>
      <c r="D30" s="74" t="s">
        <v>117</v>
      </c>
      <c r="E30" s="254"/>
      <c r="F30" s="253" t="s">
        <v>116</v>
      </c>
    </row>
    <row r="31" spans="2:6" ht="79.2" x14ac:dyDescent="0.3">
      <c r="B31" s="492">
        <v>3</v>
      </c>
      <c r="C31" s="257" t="s">
        <v>643</v>
      </c>
      <c r="D31" s="77" t="s">
        <v>642</v>
      </c>
      <c r="E31" s="256" t="s">
        <v>655</v>
      </c>
      <c r="F31" s="250">
        <v>0.55766000000000004</v>
      </c>
    </row>
    <row r="32" spans="2:6" ht="57" outlineLevel="1" x14ac:dyDescent="0.3">
      <c r="B32" s="493"/>
      <c r="C32" s="255"/>
      <c r="D32" s="74" t="s">
        <v>118</v>
      </c>
      <c r="E32" s="254"/>
      <c r="F32" s="253" t="s">
        <v>116</v>
      </c>
    </row>
    <row r="33" spans="2:6" ht="34.200000000000003" outlineLevel="1" x14ac:dyDescent="0.3">
      <c r="B33" s="493"/>
      <c r="C33" s="255"/>
      <c r="D33" s="74" t="s">
        <v>644</v>
      </c>
      <c r="E33" s="254"/>
      <c r="F33" s="253" t="s">
        <v>116</v>
      </c>
    </row>
    <row r="34" spans="2:6" ht="34.200000000000003" outlineLevel="1" x14ac:dyDescent="0.3">
      <c r="B34" s="494"/>
      <c r="C34" s="255"/>
      <c r="D34" s="74" t="s">
        <v>117</v>
      </c>
      <c r="E34" s="254"/>
      <c r="F34" s="253" t="s">
        <v>116</v>
      </c>
    </row>
    <row r="35" spans="2:6" ht="79.2" x14ac:dyDescent="0.3">
      <c r="B35" s="492">
        <v>4</v>
      </c>
      <c r="C35" s="257" t="s">
        <v>639</v>
      </c>
      <c r="D35" s="77" t="s">
        <v>638</v>
      </c>
      <c r="E35" s="256" t="s">
        <v>654</v>
      </c>
      <c r="F35" s="250">
        <v>1.08253</v>
      </c>
    </row>
    <row r="36" spans="2:6" ht="57" outlineLevel="1" x14ac:dyDescent="0.3">
      <c r="B36" s="493"/>
      <c r="C36" s="255"/>
      <c r="D36" s="74" t="s">
        <v>118</v>
      </c>
      <c r="E36" s="254"/>
      <c r="F36" s="253" t="s">
        <v>116</v>
      </c>
    </row>
    <row r="37" spans="2:6" ht="34.200000000000003" outlineLevel="1" x14ac:dyDescent="0.3">
      <c r="B37" s="493"/>
      <c r="C37" s="255"/>
      <c r="D37" s="74" t="s">
        <v>644</v>
      </c>
      <c r="E37" s="254"/>
      <c r="F37" s="253" t="s">
        <v>116</v>
      </c>
    </row>
    <row r="38" spans="2:6" ht="34.200000000000003" outlineLevel="1" x14ac:dyDescent="0.3">
      <c r="B38" s="494"/>
      <c r="C38" s="255"/>
      <c r="D38" s="74" t="s">
        <v>117</v>
      </c>
      <c r="E38" s="254"/>
      <c r="F38" s="253" t="s">
        <v>116</v>
      </c>
    </row>
    <row r="39" spans="2:6" ht="14.4" x14ac:dyDescent="0.3">
      <c r="B39" s="251"/>
      <c r="C39" s="498" t="s">
        <v>115</v>
      </c>
      <c r="D39" s="499"/>
      <c r="E39" s="499"/>
      <c r="F39" s="252"/>
    </row>
    <row r="40" spans="2:6" ht="14.4" x14ac:dyDescent="0.3">
      <c r="B40" s="251"/>
      <c r="C40" s="495" t="s">
        <v>635</v>
      </c>
      <c r="D40" s="500"/>
      <c r="E40" s="500"/>
      <c r="F40" s="250">
        <v>2.0537399999999999</v>
      </c>
    </row>
    <row r="41" spans="2:6" ht="14.4" x14ac:dyDescent="0.3">
      <c r="B41" s="251"/>
      <c r="C41" s="498" t="s">
        <v>113</v>
      </c>
      <c r="D41" s="499"/>
      <c r="E41" s="499"/>
      <c r="F41" s="252">
        <v>2.0537399999999999</v>
      </c>
    </row>
    <row r="42" spans="2:6" ht="14.4" x14ac:dyDescent="0.3">
      <c r="B42" s="251"/>
      <c r="C42" s="498" t="s">
        <v>112</v>
      </c>
      <c r="D42" s="499"/>
      <c r="E42" s="499"/>
      <c r="F42" s="252"/>
    </row>
    <row r="43" spans="2:6" ht="14.4" x14ac:dyDescent="0.3">
      <c r="B43" s="251"/>
      <c r="C43" s="495" t="s">
        <v>460</v>
      </c>
      <c r="D43" s="500"/>
      <c r="E43" s="500"/>
      <c r="F43" s="250">
        <v>3.2298300000000002</v>
      </c>
    </row>
    <row r="44" spans="2:6" ht="14.4" x14ac:dyDescent="0.3">
      <c r="B44" s="249"/>
      <c r="C44" s="490" t="s">
        <v>110</v>
      </c>
      <c r="D44" s="491"/>
      <c r="E44" s="491"/>
      <c r="F44" s="248">
        <v>3.2298300000000002</v>
      </c>
    </row>
    <row r="45" spans="2:6" x14ac:dyDescent="0.3">
      <c r="B45" s="246"/>
      <c r="C45" s="245"/>
      <c r="D45" s="64"/>
      <c r="E45" s="244"/>
      <c r="F45" s="247"/>
    </row>
    <row r="46" spans="2:6" x14ac:dyDescent="0.3">
      <c r="B46" s="243"/>
      <c r="C46" s="243"/>
      <c r="D46" s="243"/>
      <c r="E46" s="243"/>
      <c r="F46" s="243"/>
    </row>
    <row r="47" spans="2:6" x14ac:dyDescent="0.3">
      <c r="B47" s="61" t="s">
        <v>109</v>
      </c>
    </row>
    <row r="48" spans="2:6" x14ac:dyDescent="0.3">
      <c r="B48" s="61" t="s">
        <v>108</v>
      </c>
    </row>
    <row r="49" spans="2:2" x14ac:dyDescent="0.3">
      <c r="B49" s="61" t="s">
        <v>107</v>
      </c>
    </row>
    <row r="51" spans="2:2" x14ac:dyDescent="0.3">
      <c r="B51" s="60"/>
    </row>
  </sheetData>
  <mergeCells count="25">
    <mergeCell ref="C44:E44"/>
    <mergeCell ref="C19:C22"/>
    <mergeCell ref="C27:C29"/>
    <mergeCell ref="B31:B34"/>
    <mergeCell ref="B35:B38"/>
    <mergeCell ref="C40:E40"/>
    <mergeCell ref="C41:E41"/>
    <mergeCell ref="C42:E42"/>
    <mergeCell ref="C43:E43"/>
    <mergeCell ref="C39:E39"/>
    <mergeCell ref="C24:E24"/>
    <mergeCell ref="C25:E25"/>
    <mergeCell ref="B26:F26"/>
    <mergeCell ref="B27:B30"/>
    <mergeCell ref="C10:F10"/>
    <mergeCell ref="C12:F12"/>
    <mergeCell ref="B18:F18"/>
    <mergeCell ref="B19:B22"/>
    <mergeCell ref="C23:E23"/>
    <mergeCell ref="B8:E8"/>
    <mergeCell ref="B2:C2"/>
    <mergeCell ref="D3:F3"/>
    <mergeCell ref="B4:F4"/>
    <mergeCell ref="B5:E5"/>
    <mergeCell ref="B7:F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AF99-62BA-47E5-82EF-59FEBABBA51F}">
  <sheetPr>
    <pageSetUpPr fitToPage="1"/>
  </sheetPr>
  <dimension ref="B1:F52"/>
  <sheetViews>
    <sheetView showGridLines="0" topLeftCell="B34" zoomScale="82" zoomScaleNormal="82" workbookViewId="0">
      <selection activeCell="G53" sqref="G53"/>
    </sheetView>
  </sheetViews>
  <sheetFormatPr defaultColWidth="8.88671875" defaultRowHeight="13.8" outlineLevelRow="1" x14ac:dyDescent="0.3"/>
  <cols>
    <col min="1" max="1" width="0" style="242" hidden="1" customWidth="1"/>
    <col min="2" max="2" width="3.44140625" style="242" customWidth="1"/>
    <col min="3" max="3" width="25.44140625" style="242" customWidth="1"/>
    <col min="4" max="4" width="36" style="242" customWidth="1"/>
    <col min="5" max="5" width="21.33203125" style="242" customWidth="1"/>
    <col min="6" max="6" width="12.6640625" style="242" customWidth="1"/>
    <col min="7" max="10" width="8.88671875" style="242"/>
    <col min="11" max="11" width="16" style="242" customWidth="1"/>
    <col min="12" max="16384" width="8.88671875" style="242"/>
  </cols>
  <sheetData>
    <row r="1" spans="2:6" x14ac:dyDescent="0.3">
      <c r="B1" s="96"/>
      <c r="C1" s="96"/>
      <c r="D1" s="96"/>
      <c r="E1" s="265" t="s">
        <v>178</v>
      </c>
    </row>
    <row r="2" spans="2:6" ht="14.4" customHeight="1" x14ac:dyDescent="0.3">
      <c r="B2" s="390" t="s">
        <v>177</v>
      </c>
      <c r="C2" s="390"/>
      <c r="D2" s="94"/>
      <c r="E2" s="94"/>
      <c r="F2" s="264"/>
    </row>
    <row r="3" spans="2:6" ht="18" customHeight="1" x14ac:dyDescent="0.3">
      <c r="B3" s="87"/>
      <c r="C3" s="87"/>
      <c r="D3" s="391" t="s">
        <v>176</v>
      </c>
      <c r="E3" s="391"/>
      <c r="F3" s="392"/>
    </row>
    <row r="4" spans="2:6" ht="24.6" customHeight="1" x14ac:dyDescent="0.3">
      <c r="B4" s="394" t="s">
        <v>673</v>
      </c>
      <c r="C4" s="394"/>
      <c r="D4" s="394"/>
      <c r="E4" s="394"/>
      <c r="F4" s="394"/>
    </row>
    <row r="5" spans="2:6" ht="20.399999999999999" customHeight="1" x14ac:dyDescent="0.3">
      <c r="B5" s="488" t="s">
        <v>174</v>
      </c>
      <c r="C5" s="488"/>
      <c r="D5" s="488"/>
      <c r="E5" s="488"/>
      <c r="F5" s="260"/>
    </row>
    <row r="6" spans="2:6" ht="5.4" customHeight="1" x14ac:dyDescent="0.3">
      <c r="B6" s="260"/>
      <c r="C6" s="260"/>
      <c r="D6" s="260"/>
      <c r="E6" s="260"/>
      <c r="F6" s="260"/>
    </row>
    <row r="7" spans="2:6" ht="48" customHeight="1" x14ac:dyDescent="0.3">
      <c r="B7" s="395" t="s">
        <v>672</v>
      </c>
      <c r="C7" s="395"/>
      <c r="D7" s="395"/>
      <c r="E7" s="395"/>
      <c r="F7" s="395"/>
    </row>
    <row r="8" spans="2:6" ht="19.2" customHeight="1" x14ac:dyDescent="0.3">
      <c r="B8" s="489" t="s">
        <v>172</v>
      </c>
      <c r="C8" s="489"/>
      <c r="D8" s="489"/>
      <c r="E8" s="489"/>
      <c r="F8" s="263"/>
    </row>
    <row r="9" spans="2:6" x14ac:dyDescent="0.3">
      <c r="B9" s="260"/>
      <c r="C9" s="260"/>
      <c r="D9" s="260"/>
      <c r="E9" s="260"/>
      <c r="F9" s="260"/>
    </row>
    <row r="10" spans="2:6" ht="17.399999999999999" customHeight="1" x14ac:dyDescent="0.3">
      <c r="B10" s="262" t="s">
        <v>171</v>
      </c>
      <c r="C10" s="260"/>
      <c r="D10" s="243"/>
      <c r="E10" s="243"/>
      <c r="F10" s="243"/>
    </row>
    <row r="11" spans="2:6" ht="16.95" customHeight="1" x14ac:dyDescent="0.3">
      <c r="C11" s="393" t="s">
        <v>170</v>
      </c>
      <c r="D11" s="393"/>
      <c r="E11" s="393"/>
      <c r="F11" s="393"/>
    </row>
    <row r="12" spans="2:6" ht="25.2" customHeight="1" x14ac:dyDescent="0.3">
      <c r="B12" s="260" t="s">
        <v>169</v>
      </c>
      <c r="C12" s="260"/>
      <c r="D12" s="261"/>
      <c r="E12" s="261"/>
      <c r="F12" s="261"/>
    </row>
    <row r="13" spans="2:6" ht="30.75" customHeight="1" x14ac:dyDescent="0.3">
      <c r="C13" s="393" t="s">
        <v>168</v>
      </c>
      <c r="D13" s="393"/>
      <c r="E13" s="393"/>
      <c r="F13" s="393"/>
    </row>
    <row r="14" spans="2:6" ht="24" customHeight="1" x14ac:dyDescent="0.3">
      <c r="C14" s="87"/>
      <c r="D14" s="87"/>
      <c r="E14" s="87"/>
      <c r="F14" s="87"/>
    </row>
    <row r="15" spans="2:6" ht="15" customHeight="1" outlineLevel="1" x14ac:dyDescent="0.3">
      <c r="B15" s="88" t="s">
        <v>671</v>
      </c>
      <c r="C15" s="87"/>
      <c r="D15" s="87"/>
      <c r="E15" s="87"/>
      <c r="F15" s="87"/>
    </row>
    <row r="16" spans="2:6" x14ac:dyDescent="0.3">
      <c r="B16" s="260"/>
      <c r="C16" s="260"/>
      <c r="D16" s="85"/>
      <c r="E16" s="85"/>
      <c r="F16" s="84"/>
    </row>
    <row r="17" spans="2:6" ht="96" customHeight="1" x14ac:dyDescent="0.3">
      <c r="B17" s="259" t="s">
        <v>166</v>
      </c>
      <c r="C17" s="258" t="s">
        <v>165</v>
      </c>
      <c r="D17" s="258" t="s">
        <v>164</v>
      </c>
      <c r="E17" s="81" t="s">
        <v>163</v>
      </c>
      <c r="F17" s="81" t="s">
        <v>162</v>
      </c>
    </row>
    <row r="18" spans="2:6" x14ac:dyDescent="0.3">
      <c r="B18" s="79">
        <v>1</v>
      </c>
      <c r="C18" s="80">
        <v>2</v>
      </c>
      <c r="D18" s="80">
        <v>3</v>
      </c>
      <c r="E18" s="79">
        <v>4</v>
      </c>
      <c r="F18" s="79">
        <v>5</v>
      </c>
    </row>
    <row r="19" spans="2:6" ht="21" customHeight="1" x14ac:dyDescent="0.3">
      <c r="B19" s="501" t="s">
        <v>161</v>
      </c>
      <c r="C19" s="502"/>
      <c r="D19" s="502"/>
      <c r="E19" s="502"/>
      <c r="F19" s="502"/>
    </row>
    <row r="20" spans="2:6" ht="97.5" customHeight="1" x14ac:dyDescent="0.3">
      <c r="B20" s="492">
        <v>1</v>
      </c>
      <c r="C20" s="495" t="s">
        <v>670</v>
      </c>
      <c r="D20" s="77" t="s">
        <v>649</v>
      </c>
      <c r="E20" s="256" t="s">
        <v>669</v>
      </c>
      <c r="F20" s="250">
        <v>4.8966799999999999</v>
      </c>
    </row>
    <row r="21" spans="2:6" ht="79.8" outlineLevel="1" x14ac:dyDescent="0.3">
      <c r="B21" s="493"/>
      <c r="C21" s="496"/>
      <c r="D21" s="74" t="s">
        <v>145</v>
      </c>
      <c r="E21" s="254"/>
      <c r="F21" s="253" t="s">
        <v>116</v>
      </c>
    </row>
    <row r="22" spans="2:6" ht="45.6" outlineLevel="1" x14ac:dyDescent="0.3">
      <c r="B22" s="493"/>
      <c r="C22" s="496"/>
      <c r="D22" s="74" t="s">
        <v>144</v>
      </c>
      <c r="E22" s="254"/>
      <c r="F22" s="253" t="s">
        <v>116</v>
      </c>
    </row>
    <row r="23" spans="2:6" ht="34.200000000000003" outlineLevel="1" x14ac:dyDescent="0.3">
      <c r="B23" s="494"/>
      <c r="C23" s="255"/>
      <c r="D23" s="74" t="s">
        <v>117</v>
      </c>
      <c r="E23" s="254"/>
      <c r="F23" s="253" t="s">
        <v>116</v>
      </c>
    </row>
    <row r="24" spans="2:6" ht="14.4" x14ac:dyDescent="0.3">
      <c r="B24" s="251"/>
      <c r="C24" s="498" t="s">
        <v>143</v>
      </c>
      <c r="D24" s="499"/>
      <c r="E24" s="499"/>
      <c r="F24" s="252"/>
    </row>
    <row r="25" spans="2:6" ht="14.4" x14ac:dyDescent="0.3">
      <c r="B25" s="251"/>
      <c r="C25" s="495" t="s">
        <v>294</v>
      </c>
      <c r="D25" s="500"/>
      <c r="E25" s="500"/>
      <c r="F25" s="250">
        <v>4.8966799999999999</v>
      </c>
    </row>
    <row r="26" spans="2:6" ht="14.4" x14ac:dyDescent="0.3">
      <c r="B26" s="251"/>
      <c r="C26" s="498" t="s">
        <v>141</v>
      </c>
      <c r="D26" s="499"/>
      <c r="E26" s="499"/>
      <c r="F26" s="252">
        <v>4.8966799999999999</v>
      </c>
    </row>
    <row r="27" spans="2:6" ht="21" customHeight="1" x14ac:dyDescent="0.3">
      <c r="B27" s="501" t="s">
        <v>140</v>
      </c>
      <c r="C27" s="502"/>
      <c r="D27" s="502"/>
      <c r="E27" s="502"/>
      <c r="F27" s="502"/>
    </row>
    <row r="28" spans="2:6" ht="104.25" customHeight="1" x14ac:dyDescent="0.3">
      <c r="B28" s="492">
        <v>2</v>
      </c>
      <c r="C28" s="495" t="s">
        <v>668</v>
      </c>
      <c r="D28" s="77" t="s">
        <v>646</v>
      </c>
      <c r="E28" s="256" t="s">
        <v>667</v>
      </c>
      <c r="F28" s="250">
        <v>2.9319600000000001</v>
      </c>
    </row>
    <row r="29" spans="2:6" ht="57" outlineLevel="1" x14ac:dyDescent="0.3">
      <c r="B29" s="493"/>
      <c r="C29" s="496"/>
      <c r="D29" s="74" t="s">
        <v>118</v>
      </c>
      <c r="E29" s="254"/>
      <c r="F29" s="253" t="s">
        <v>116</v>
      </c>
    </row>
    <row r="30" spans="2:6" ht="57" outlineLevel="1" x14ac:dyDescent="0.3">
      <c r="B30" s="493"/>
      <c r="C30" s="496"/>
      <c r="D30" s="74" t="s">
        <v>636</v>
      </c>
      <c r="E30" s="254"/>
      <c r="F30" s="253" t="s">
        <v>116</v>
      </c>
    </row>
    <row r="31" spans="2:6" ht="34.200000000000003" outlineLevel="1" x14ac:dyDescent="0.3">
      <c r="B31" s="494"/>
      <c r="C31" s="255"/>
      <c r="D31" s="74" t="s">
        <v>117</v>
      </c>
      <c r="E31" s="254"/>
      <c r="F31" s="253" t="s">
        <v>116</v>
      </c>
    </row>
    <row r="32" spans="2:6" ht="79.2" x14ac:dyDescent="0.3">
      <c r="B32" s="492">
        <v>3</v>
      </c>
      <c r="C32" s="257" t="s">
        <v>643</v>
      </c>
      <c r="D32" s="77" t="s">
        <v>642</v>
      </c>
      <c r="E32" s="256" t="s">
        <v>666</v>
      </c>
      <c r="F32" s="250">
        <v>2.7463799999999998</v>
      </c>
    </row>
    <row r="33" spans="2:6" ht="57" outlineLevel="1" x14ac:dyDescent="0.3">
      <c r="B33" s="493"/>
      <c r="C33" s="255"/>
      <c r="D33" s="74" t="s">
        <v>118</v>
      </c>
      <c r="E33" s="254"/>
      <c r="F33" s="253" t="s">
        <v>116</v>
      </c>
    </row>
    <row r="34" spans="2:6" ht="57" outlineLevel="1" x14ac:dyDescent="0.3">
      <c r="B34" s="493"/>
      <c r="C34" s="255"/>
      <c r="D34" s="74" t="s">
        <v>636</v>
      </c>
      <c r="E34" s="254"/>
      <c r="F34" s="253" t="s">
        <v>116</v>
      </c>
    </row>
    <row r="35" spans="2:6" ht="34.200000000000003" outlineLevel="1" x14ac:dyDescent="0.3">
      <c r="B35" s="494"/>
      <c r="C35" s="255"/>
      <c r="D35" s="74" t="s">
        <v>117</v>
      </c>
      <c r="E35" s="254"/>
      <c r="F35" s="253" t="s">
        <v>116</v>
      </c>
    </row>
    <row r="36" spans="2:6" ht="79.2" x14ac:dyDescent="0.3">
      <c r="B36" s="492">
        <v>4</v>
      </c>
      <c r="C36" s="257" t="s">
        <v>639</v>
      </c>
      <c r="D36" s="77" t="s">
        <v>638</v>
      </c>
      <c r="E36" s="256" t="s">
        <v>665</v>
      </c>
      <c r="F36" s="250">
        <v>5.3312099999999996</v>
      </c>
    </row>
    <row r="37" spans="2:6" ht="57" outlineLevel="1" x14ac:dyDescent="0.3">
      <c r="B37" s="493"/>
      <c r="C37" s="255"/>
      <c r="D37" s="74" t="s">
        <v>118</v>
      </c>
      <c r="E37" s="254"/>
      <c r="F37" s="253" t="s">
        <v>116</v>
      </c>
    </row>
    <row r="38" spans="2:6" ht="57" outlineLevel="1" x14ac:dyDescent="0.3">
      <c r="B38" s="493"/>
      <c r="C38" s="255"/>
      <c r="D38" s="74" t="s">
        <v>636</v>
      </c>
      <c r="E38" s="254"/>
      <c r="F38" s="253" t="s">
        <v>116</v>
      </c>
    </row>
    <row r="39" spans="2:6" ht="34.200000000000003" outlineLevel="1" x14ac:dyDescent="0.3">
      <c r="B39" s="494"/>
      <c r="C39" s="255"/>
      <c r="D39" s="74" t="s">
        <v>117</v>
      </c>
      <c r="E39" s="254"/>
      <c r="F39" s="253" t="s">
        <v>116</v>
      </c>
    </row>
    <row r="40" spans="2:6" ht="14.4" x14ac:dyDescent="0.3">
      <c r="B40" s="251"/>
      <c r="C40" s="498" t="s">
        <v>115</v>
      </c>
      <c r="D40" s="499"/>
      <c r="E40" s="499"/>
      <c r="F40" s="252"/>
    </row>
    <row r="41" spans="2:6" ht="14.4" x14ac:dyDescent="0.3">
      <c r="B41" s="251"/>
      <c r="C41" s="495" t="s">
        <v>635</v>
      </c>
      <c r="D41" s="500"/>
      <c r="E41" s="500"/>
      <c r="F41" s="250">
        <v>11.009550000000001</v>
      </c>
    </row>
    <row r="42" spans="2:6" ht="14.4" x14ac:dyDescent="0.3">
      <c r="B42" s="251"/>
      <c r="C42" s="498" t="s">
        <v>113</v>
      </c>
      <c r="D42" s="499"/>
      <c r="E42" s="499"/>
      <c r="F42" s="252">
        <v>11.009550000000001</v>
      </c>
    </row>
    <row r="43" spans="2:6" ht="14.4" x14ac:dyDescent="0.3">
      <c r="B43" s="251"/>
      <c r="C43" s="498" t="s">
        <v>112</v>
      </c>
      <c r="D43" s="499"/>
      <c r="E43" s="499"/>
      <c r="F43" s="252"/>
    </row>
    <row r="44" spans="2:6" ht="14.4" x14ac:dyDescent="0.3">
      <c r="B44" s="251"/>
      <c r="C44" s="495" t="s">
        <v>460</v>
      </c>
      <c r="D44" s="500"/>
      <c r="E44" s="500"/>
      <c r="F44" s="250">
        <v>15.906230000000001</v>
      </c>
    </row>
    <row r="45" spans="2:6" ht="14.4" x14ac:dyDescent="0.3">
      <c r="B45" s="249"/>
      <c r="C45" s="490" t="s">
        <v>110</v>
      </c>
      <c r="D45" s="491"/>
      <c r="E45" s="491"/>
      <c r="F45" s="248">
        <v>15.906230000000001</v>
      </c>
    </row>
    <row r="46" spans="2:6" x14ac:dyDescent="0.3">
      <c r="B46" s="246"/>
      <c r="C46" s="245"/>
      <c r="D46" s="64"/>
      <c r="E46" s="244"/>
      <c r="F46" s="247"/>
    </row>
    <row r="47" spans="2:6" x14ac:dyDescent="0.3">
      <c r="B47" s="243"/>
      <c r="C47" s="243"/>
      <c r="D47" s="243"/>
      <c r="E47" s="243"/>
      <c r="F47" s="243"/>
    </row>
    <row r="48" spans="2:6" x14ac:dyDescent="0.3">
      <c r="B48" s="61" t="s">
        <v>109</v>
      </c>
    </row>
    <row r="49" spans="2:2" x14ac:dyDescent="0.3">
      <c r="B49" s="61" t="s">
        <v>108</v>
      </c>
    </row>
    <row r="50" spans="2:2" x14ac:dyDescent="0.3">
      <c r="B50" s="61" t="s">
        <v>107</v>
      </c>
    </row>
    <row r="52" spans="2:2" x14ac:dyDescent="0.3">
      <c r="B52" s="60"/>
    </row>
  </sheetData>
  <mergeCells count="25">
    <mergeCell ref="C45:E45"/>
    <mergeCell ref="C20:C22"/>
    <mergeCell ref="C28:C30"/>
    <mergeCell ref="B32:B35"/>
    <mergeCell ref="B36:B39"/>
    <mergeCell ref="C41:E41"/>
    <mergeCell ref="C42:E42"/>
    <mergeCell ref="C43:E43"/>
    <mergeCell ref="C44:E44"/>
    <mergeCell ref="C40:E40"/>
    <mergeCell ref="C25:E25"/>
    <mergeCell ref="C26:E26"/>
    <mergeCell ref="B27:F27"/>
    <mergeCell ref="B28:B31"/>
    <mergeCell ref="C11:F11"/>
    <mergeCell ref="C13:F13"/>
    <mergeCell ref="B19:F19"/>
    <mergeCell ref="B20:B23"/>
    <mergeCell ref="C24:E24"/>
    <mergeCell ref="B8:E8"/>
    <mergeCell ref="B2:C2"/>
    <mergeCell ref="D3:F3"/>
    <mergeCell ref="B4:F4"/>
    <mergeCell ref="B5:E5"/>
    <mergeCell ref="B7:F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159DE-52CB-4693-A209-D6E8BC1AB6F3}">
  <sheetPr>
    <pageSetUpPr fitToPage="1"/>
  </sheetPr>
  <dimension ref="B1:F49"/>
  <sheetViews>
    <sheetView showGridLines="0" topLeftCell="B37" zoomScale="78" zoomScaleNormal="78" workbookViewId="0">
      <selection activeCell="C42" sqref="C42:E42"/>
    </sheetView>
  </sheetViews>
  <sheetFormatPr defaultColWidth="8.88671875" defaultRowHeight="13.8" outlineLevelRow="1" x14ac:dyDescent="0.3"/>
  <cols>
    <col min="1" max="1" width="0" style="242" hidden="1" customWidth="1"/>
    <col min="2" max="2" width="3.44140625" style="242" customWidth="1"/>
    <col min="3" max="3" width="25.44140625" style="242" customWidth="1"/>
    <col min="4" max="4" width="36" style="242" customWidth="1"/>
    <col min="5" max="5" width="21.33203125" style="242" customWidth="1"/>
    <col min="6" max="6" width="12.6640625" style="242" customWidth="1"/>
    <col min="7" max="10" width="8.88671875" style="242"/>
    <col min="11" max="11" width="16" style="242" customWidth="1"/>
    <col min="12" max="16384" width="8.88671875" style="242"/>
  </cols>
  <sheetData>
    <row r="1" spans="2:6" x14ac:dyDescent="0.3">
      <c r="B1" s="96"/>
      <c r="C1" s="96"/>
      <c r="D1" s="96"/>
      <c r="E1" s="265" t="s">
        <v>178</v>
      </c>
    </row>
    <row r="2" spans="2:6" ht="14.4" customHeight="1" x14ac:dyDescent="0.3">
      <c r="B2" s="390" t="s">
        <v>177</v>
      </c>
      <c r="C2" s="390"/>
      <c r="D2" s="94"/>
      <c r="E2" s="94"/>
      <c r="F2" s="264"/>
    </row>
    <row r="3" spans="2:6" ht="18" customHeight="1" x14ac:dyDescent="0.3">
      <c r="B3" s="87"/>
      <c r="C3" s="87"/>
      <c r="D3" s="391" t="s">
        <v>176</v>
      </c>
      <c r="E3" s="391"/>
      <c r="F3" s="392"/>
    </row>
    <row r="4" spans="2:6" ht="24.6" customHeight="1" x14ac:dyDescent="0.3">
      <c r="B4" s="394" t="s">
        <v>684</v>
      </c>
      <c r="C4" s="394"/>
      <c r="D4" s="394"/>
      <c r="E4" s="394"/>
      <c r="F4" s="394"/>
    </row>
    <row r="5" spans="2:6" ht="20.399999999999999" customHeight="1" x14ac:dyDescent="0.3">
      <c r="B5" s="488" t="s">
        <v>174</v>
      </c>
      <c r="C5" s="488"/>
      <c r="D5" s="488"/>
      <c r="E5" s="488"/>
      <c r="F5" s="260"/>
    </row>
    <row r="6" spans="2:6" ht="5.4" customHeight="1" x14ac:dyDescent="0.3">
      <c r="B6" s="260"/>
      <c r="C6" s="260"/>
      <c r="D6" s="260"/>
      <c r="E6" s="260"/>
      <c r="F6" s="260"/>
    </row>
    <row r="7" spans="2:6" ht="42.75" customHeight="1" x14ac:dyDescent="0.3">
      <c r="B7" s="395" t="s">
        <v>683</v>
      </c>
      <c r="C7" s="395"/>
      <c r="D7" s="395"/>
      <c r="E7" s="395"/>
      <c r="F7" s="395"/>
    </row>
    <row r="8" spans="2:6" ht="19.2" customHeight="1" x14ac:dyDescent="0.3">
      <c r="B8" s="489" t="s">
        <v>172</v>
      </c>
      <c r="C8" s="489"/>
      <c r="D8" s="489"/>
      <c r="E8" s="489"/>
      <c r="F8" s="263"/>
    </row>
    <row r="9" spans="2:6" ht="17.399999999999999" customHeight="1" x14ac:dyDescent="0.3">
      <c r="B9" s="262" t="s">
        <v>171</v>
      </c>
      <c r="C9" s="260"/>
      <c r="D9" s="243"/>
      <c r="E9" s="243"/>
      <c r="F9" s="243"/>
    </row>
    <row r="10" spans="2:6" ht="16.95" customHeight="1" x14ac:dyDescent="0.3">
      <c r="C10" s="393" t="s">
        <v>170</v>
      </c>
      <c r="D10" s="393"/>
      <c r="E10" s="393"/>
      <c r="F10" s="393"/>
    </row>
    <row r="11" spans="2:6" ht="25.2" customHeight="1" x14ac:dyDescent="0.3">
      <c r="B11" s="260" t="s">
        <v>169</v>
      </c>
      <c r="C11" s="260"/>
      <c r="D11" s="261"/>
      <c r="E11" s="261"/>
      <c r="F11" s="261"/>
    </row>
    <row r="12" spans="2:6" ht="24" customHeight="1" x14ac:dyDescent="0.3">
      <c r="C12" s="393" t="s">
        <v>168</v>
      </c>
      <c r="D12" s="393"/>
      <c r="E12" s="393"/>
      <c r="F12" s="393"/>
    </row>
    <row r="13" spans="2:6" ht="24" customHeight="1" x14ac:dyDescent="0.3">
      <c r="C13" s="87"/>
      <c r="D13" s="87"/>
      <c r="E13" s="87"/>
      <c r="F13" s="87"/>
    </row>
    <row r="14" spans="2:6" ht="15" customHeight="1" outlineLevel="1" x14ac:dyDescent="0.3">
      <c r="B14" s="88" t="s">
        <v>682</v>
      </c>
      <c r="C14" s="87"/>
      <c r="D14" s="87"/>
      <c r="E14" s="87"/>
      <c r="F14" s="87"/>
    </row>
    <row r="15" spans="2:6" x14ac:dyDescent="0.3">
      <c r="B15" s="260"/>
      <c r="C15" s="260"/>
      <c r="D15" s="85"/>
      <c r="E15" s="85"/>
      <c r="F15" s="84"/>
    </row>
    <row r="16" spans="2:6" ht="79.95" customHeight="1" x14ac:dyDescent="0.3">
      <c r="B16" s="259" t="s">
        <v>166</v>
      </c>
      <c r="C16" s="258" t="s">
        <v>165</v>
      </c>
      <c r="D16" s="258" t="s">
        <v>164</v>
      </c>
      <c r="E16" s="81" t="s">
        <v>163</v>
      </c>
      <c r="F16" s="81" t="s">
        <v>162</v>
      </c>
    </row>
    <row r="17" spans="2:6" x14ac:dyDescent="0.3">
      <c r="B17" s="79">
        <v>1</v>
      </c>
      <c r="C17" s="80">
        <v>2</v>
      </c>
      <c r="D17" s="80">
        <v>3</v>
      </c>
      <c r="E17" s="79">
        <v>4</v>
      </c>
      <c r="F17" s="79">
        <v>5</v>
      </c>
    </row>
    <row r="18" spans="2:6" ht="21" customHeight="1" x14ac:dyDescent="0.3">
      <c r="B18" s="501" t="s">
        <v>161</v>
      </c>
      <c r="C18" s="502"/>
      <c r="D18" s="502"/>
      <c r="E18" s="502"/>
      <c r="F18" s="502"/>
    </row>
    <row r="19" spans="2:6" ht="74.25" customHeight="1" x14ac:dyDescent="0.3">
      <c r="B19" s="492">
        <v>1</v>
      </c>
      <c r="C19" s="495" t="s">
        <v>681</v>
      </c>
      <c r="D19" s="77" t="s">
        <v>680</v>
      </c>
      <c r="E19" s="256" t="s">
        <v>679</v>
      </c>
      <c r="F19" s="250">
        <v>1.6291500000000001</v>
      </c>
    </row>
    <row r="20" spans="2:6" ht="79.8" outlineLevel="1" x14ac:dyDescent="0.3">
      <c r="B20" s="493"/>
      <c r="C20" s="496"/>
      <c r="D20" s="74" t="s">
        <v>145</v>
      </c>
      <c r="E20" s="254"/>
      <c r="F20" s="253" t="s">
        <v>116</v>
      </c>
    </row>
    <row r="21" spans="2:6" ht="45.6" outlineLevel="1" x14ac:dyDescent="0.3">
      <c r="B21" s="493"/>
      <c r="C21" s="496"/>
      <c r="D21" s="74" t="s">
        <v>144</v>
      </c>
      <c r="E21" s="254"/>
      <c r="F21" s="253" t="s">
        <v>116</v>
      </c>
    </row>
    <row r="22" spans="2:6" ht="34.200000000000003" outlineLevel="1" x14ac:dyDescent="0.3">
      <c r="B22" s="494"/>
      <c r="C22" s="255"/>
      <c r="D22" s="74" t="s">
        <v>117</v>
      </c>
      <c r="E22" s="254"/>
      <c r="F22" s="253" t="s">
        <v>116</v>
      </c>
    </row>
    <row r="23" spans="2:6" ht="14.4" x14ac:dyDescent="0.3">
      <c r="B23" s="251"/>
      <c r="C23" s="498" t="s">
        <v>143</v>
      </c>
      <c r="D23" s="499"/>
      <c r="E23" s="499"/>
      <c r="F23" s="252"/>
    </row>
    <row r="24" spans="2:6" ht="14.4" x14ac:dyDescent="0.3">
      <c r="B24" s="251"/>
      <c r="C24" s="495" t="s">
        <v>294</v>
      </c>
      <c r="D24" s="500"/>
      <c r="E24" s="500"/>
      <c r="F24" s="250">
        <v>1.6291500000000001</v>
      </c>
    </row>
    <row r="25" spans="2:6" ht="14.4" x14ac:dyDescent="0.3">
      <c r="B25" s="251"/>
      <c r="C25" s="498" t="s">
        <v>141</v>
      </c>
      <c r="D25" s="499"/>
      <c r="E25" s="499"/>
      <c r="F25" s="252">
        <v>1.6291500000000001</v>
      </c>
    </row>
    <row r="26" spans="2:6" ht="21" customHeight="1" x14ac:dyDescent="0.3">
      <c r="B26" s="501" t="s">
        <v>140</v>
      </c>
      <c r="C26" s="502"/>
      <c r="D26" s="502"/>
      <c r="E26" s="502"/>
      <c r="F26" s="502"/>
    </row>
    <row r="27" spans="2:6" ht="79.5" customHeight="1" x14ac:dyDescent="0.3">
      <c r="B27" s="492">
        <v>2</v>
      </c>
      <c r="C27" s="495" t="s">
        <v>678</v>
      </c>
      <c r="D27" s="77" t="s">
        <v>677</v>
      </c>
      <c r="E27" s="256" t="s">
        <v>676</v>
      </c>
      <c r="F27" s="250">
        <v>0.62238000000000004</v>
      </c>
    </row>
    <row r="28" spans="2:6" ht="57" outlineLevel="1" x14ac:dyDescent="0.3">
      <c r="B28" s="493"/>
      <c r="C28" s="496"/>
      <c r="D28" s="74" t="s">
        <v>118</v>
      </c>
      <c r="E28" s="254"/>
      <c r="F28" s="253" t="s">
        <v>116</v>
      </c>
    </row>
    <row r="29" spans="2:6" ht="57" outlineLevel="1" x14ac:dyDescent="0.3">
      <c r="B29" s="493"/>
      <c r="C29" s="496"/>
      <c r="D29" s="74" t="s">
        <v>636</v>
      </c>
      <c r="E29" s="254"/>
      <c r="F29" s="253" t="s">
        <v>116</v>
      </c>
    </row>
    <row r="30" spans="2:6" ht="34.200000000000003" outlineLevel="1" x14ac:dyDescent="0.3">
      <c r="B30" s="494"/>
      <c r="C30" s="255"/>
      <c r="D30" s="74" t="s">
        <v>117</v>
      </c>
      <c r="E30" s="254"/>
      <c r="F30" s="253" t="s">
        <v>116</v>
      </c>
    </row>
    <row r="31" spans="2:6" ht="79.2" x14ac:dyDescent="0.3">
      <c r="B31" s="492">
        <v>3</v>
      </c>
      <c r="C31" s="257" t="s">
        <v>643</v>
      </c>
      <c r="D31" s="77" t="s">
        <v>642</v>
      </c>
      <c r="E31" s="256" t="s">
        <v>675</v>
      </c>
      <c r="F31" s="250">
        <v>0.78986000000000001</v>
      </c>
    </row>
    <row r="32" spans="2:6" ht="57" outlineLevel="1" x14ac:dyDescent="0.3">
      <c r="B32" s="493"/>
      <c r="C32" s="255"/>
      <c r="D32" s="74" t="s">
        <v>118</v>
      </c>
      <c r="E32" s="254"/>
      <c r="F32" s="253" t="s">
        <v>116</v>
      </c>
    </row>
    <row r="33" spans="2:6" ht="57" outlineLevel="1" x14ac:dyDescent="0.3">
      <c r="B33" s="493"/>
      <c r="C33" s="255"/>
      <c r="D33" s="74" t="s">
        <v>636</v>
      </c>
      <c r="E33" s="254"/>
      <c r="F33" s="253" t="s">
        <v>116</v>
      </c>
    </row>
    <row r="34" spans="2:6" ht="34.200000000000003" outlineLevel="1" x14ac:dyDescent="0.3">
      <c r="B34" s="494"/>
      <c r="C34" s="255"/>
      <c r="D34" s="74" t="s">
        <v>117</v>
      </c>
      <c r="E34" s="254"/>
      <c r="F34" s="253" t="s">
        <v>116</v>
      </c>
    </row>
    <row r="35" spans="2:6" ht="79.2" x14ac:dyDescent="0.3">
      <c r="B35" s="492">
        <v>4</v>
      </c>
      <c r="C35" s="257" t="s">
        <v>639</v>
      </c>
      <c r="D35" s="77" t="s">
        <v>638</v>
      </c>
      <c r="E35" s="256" t="s">
        <v>674</v>
      </c>
      <c r="F35" s="250">
        <v>1.5332600000000001</v>
      </c>
    </row>
    <row r="36" spans="2:6" ht="57" outlineLevel="1" x14ac:dyDescent="0.3">
      <c r="B36" s="493"/>
      <c r="C36" s="255"/>
      <c r="D36" s="74" t="s">
        <v>118</v>
      </c>
      <c r="E36" s="254"/>
      <c r="F36" s="253" t="s">
        <v>116</v>
      </c>
    </row>
    <row r="37" spans="2:6" ht="57" outlineLevel="1" x14ac:dyDescent="0.3">
      <c r="B37" s="493"/>
      <c r="C37" s="255"/>
      <c r="D37" s="74" t="s">
        <v>636</v>
      </c>
      <c r="E37" s="254"/>
      <c r="F37" s="253" t="s">
        <v>116</v>
      </c>
    </row>
    <row r="38" spans="2:6" ht="34.200000000000003" outlineLevel="1" x14ac:dyDescent="0.3">
      <c r="B38" s="494"/>
      <c r="C38" s="255"/>
      <c r="D38" s="74" t="s">
        <v>117</v>
      </c>
      <c r="E38" s="254"/>
      <c r="F38" s="253" t="s">
        <v>116</v>
      </c>
    </row>
    <row r="39" spans="2:6" ht="14.4" x14ac:dyDescent="0.3">
      <c r="B39" s="251"/>
      <c r="C39" s="498" t="s">
        <v>115</v>
      </c>
      <c r="D39" s="499"/>
      <c r="E39" s="499"/>
      <c r="F39" s="252"/>
    </row>
    <row r="40" spans="2:6" ht="14.4" x14ac:dyDescent="0.3">
      <c r="B40" s="251"/>
      <c r="C40" s="495" t="s">
        <v>635</v>
      </c>
      <c r="D40" s="500"/>
      <c r="E40" s="500"/>
      <c r="F40" s="250">
        <v>2.9455</v>
      </c>
    </row>
    <row r="41" spans="2:6" ht="14.4" x14ac:dyDescent="0.3">
      <c r="B41" s="251"/>
      <c r="C41" s="498" t="s">
        <v>113</v>
      </c>
      <c r="D41" s="499"/>
      <c r="E41" s="499"/>
      <c r="F41" s="252">
        <v>2.9455</v>
      </c>
    </row>
    <row r="42" spans="2:6" ht="14.4" x14ac:dyDescent="0.3">
      <c r="B42" s="251"/>
      <c r="C42" s="498" t="s">
        <v>112</v>
      </c>
      <c r="D42" s="499"/>
      <c r="E42" s="499"/>
      <c r="F42" s="252"/>
    </row>
    <row r="43" spans="2:6" ht="14.4" x14ac:dyDescent="0.3">
      <c r="B43" s="251"/>
      <c r="C43" s="495" t="s">
        <v>460</v>
      </c>
      <c r="D43" s="500"/>
      <c r="E43" s="500"/>
      <c r="F43" s="250">
        <v>4.5746500000000001</v>
      </c>
    </row>
    <row r="44" spans="2:6" ht="14.4" x14ac:dyDescent="0.3">
      <c r="B44" s="249"/>
      <c r="C44" s="490" t="s">
        <v>110</v>
      </c>
      <c r="D44" s="491"/>
      <c r="E44" s="491"/>
      <c r="F44" s="248">
        <v>4.5746500000000001</v>
      </c>
    </row>
    <row r="45" spans="2:6" x14ac:dyDescent="0.3">
      <c r="B45" s="61" t="s">
        <v>109</v>
      </c>
    </row>
    <row r="46" spans="2:6" x14ac:dyDescent="0.3">
      <c r="B46" s="61" t="s">
        <v>108</v>
      </c>
    </row>
    <row r="47" spans="2:6" x14ac:dyDescent="0.3">
      <c r="B47" s="61" t="s">
        <v>107</v>
      </c>
    </row>
    <row r="49" spans="2:2" x14ac:dyDescent="0.3">
      <c r="B49" s="60"/>
    </row>
  </sheetData>
  <mergeCells count="25">
    <mergeCell ref="C44:E44"/>
    <mergeCell ref="C19:C21"/>
    <mergeCell ref="C27:C29"/>
    <mergeCell ref="B31:B34"/>
    <mergeCell ref="B35:B38"/>
    <mergeCell ref="C40:E40"/>
    <mergeCell ref="C41:E41"/>
    <mergeCell ref="C42:E42"/>
    <mergeCell ref="C43:E43"/>
    <mergeCell ref="C39:E39"/>
    <mergeCell ref="C24:E24"/>
    <mergeCell ref="C25:E25"/>
    <mergeCell ref="B26:F26"/>
    <mergeCell ref="B27:B30"/>
    <mergeCell ref="C10:F10"/>
    <mergeCell ref="C12:F12"/>
    <mergeCell ref="B18:F18"/>
    <mergeCell ref="B19:B22"/>
    <mergeCell ref="C23:E23"/>
    <mergeCell ref="B8:E8"/>
    <mergeCell ref="B2:C2"/>
    <mergeCell ref="D3:F3"/>
    <mergeCell ref="B4:F4"/>
    <mergeCell ref="B5:E5"/>
    <mergeCell ref="B7:F7"/>
  </mergeCells>
  <pageMargins left="0.23622047244094491" right="0.23622047244094491" top="0.39370078740157483" bottom="0.20833333333333334" header="0.31496062992125984" footer="0.31496062992125984"/>
  <pageSetup paperSize="9" fitToHeight="0" orientation="portrait" verticalDpi="4294967293" r:id="rId1"/>
  <headerFooter>
    <oddFooter>&amp;R&amp;P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C21D-EE1C-4F90-B16B-58C194E6F835}">
  <sheetPr>
    <pageSetUpPr fitToPage="1"/>
  </sheetPr>
  <dimension ref="B1:F43"/>
  <sheetViews>
    <sheetView showGridLines="0" topLeftCell="B1" zoomScale="87" zoomScaleNormal="87" workbookViewId="0">
      <selection activeCell="K8" sqref="K8"/>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356</v>
      </c>
      <c r="C4" s="394"/>
      <c r="D4" s="394"/>
      <c r="E4" s="394"/>
      <c r="F4" s="394"/>
    </row>
    <row r="5" spans="2:6" ht="20.399999999999999" customHeight="1" x14ac:dyDescent="0.3">
      <c r="B5" s="505" t="s">
        <v>174</v>
      </c>
      <c r="C5" s="505"/>
      <c r="D5" s="505"/>
      <c r="E5" s="505"/>
      <c r="F5" s="233"/>
    </row>
    <row r="6" spans="2:6" ht="9" customHeight="1" x14ac:dyDescent="0.3">
      <c r="B6" s="233"/>
      <c r="C6" s="233"/>
      <c r="D6" s="233"/>
      <c r="E6" s="233"/>
      <c r="F6" s="233"/>
    </row>
    <row r="7" spans="2:6" ht="39" customHeight="1" x14ac:dyDescent="0.3">
      <c r="B7" s="395" t="s">
        <v>622</v>
      </c>
      <c r="C7" s="395"/>
      <c r="D7" s="395"/>
      <c r="E7" s="395"/>
      <c r="F7" s="395"/>
    </row>
    <row r="8" spans="2:6" ht="19.2" customHeight="1" x14ac:dyDescent="0.3">
      <c r="B8" s="462" t="s">
        <v>172</v>
      </c>
      <c r="C8" s="462"/>
      <c r="D8" s="462"/>
      <c r="E8" s="462"/>
      <c r="F8" s="237"/>
    </row>
    <row r="9" spans="2:6" x14ac:dyDescent="0.3">
      <c r="B9" s="233"/>
      <c r="C9" s="233"/>
      <c r="D9" s="233"/>
      <c r="E9" s="233"/>
      <c r="F9" s="233"/>
    </row>
    <row r="10" spans="2:6" ht="17.399999999999999" customHeight="1" x14ac:dyDescent="0.3">
      <c r="B10" s="236" t="s">
        <v>171</v>
      </c>
      <c r="C10" s="233"/>
      <c r="D10" s="235"/>
      <c r="E10" s="235"/>
      <c r="F10" s="235"/>
    </row>
    <row r="11" spans="2:6" ht="16.95" customHeight="1" x14ac:dyDescent="0.3">
      <c r="C11" s="393" t="s">
        <v>170</v>
      </c>
      <c r="D11" s="393"/>
      <c r="E11" s="393"/>
      <c r="F11" s="393"/>
    </row>
    <row r="12" spans="2:6" ht="25.2" customHeight="1" x14ac:dyDescent="0.3">
      <c r="B12" s="233" t="s">
        <v>169</v>
      </c>
      <c r="C12" s="233"/>
      <c r="D12" s="234"/>
      <c r="E12" s="234"/>
      <c r="F12" s="234"/>
    </row>
    <row r="13" spans="2:6" ht="30" customHeight="1" x14ac:dyDescent="0.3">
      <c r="C13" s="393" t="s">
        <v>168</v>
      </c>
      <c r="D13" s="393"/>
      <c r="E13" s="393"/>
      <c r="F13" s="393"/>
    </row>
    <row r="14" spans="2:6" ht="14.25" customHeight="1" x14ac:dyDescent="0.3">
      <c r="C14" s="87"/>
      <c r="D14" s="87"/>
      <c r="E14" s="87"/>
      <c r="F14" s="87"/>
    </row>
    <row r="15" spans="2:6" ht="15" customHeight="1" outlineLevel="1" x14ac:dyDescent="0.3">
      <c r="B15" s="88" t="s">
        <v>355</v>
      </c>
      <c r="C15" s="87"/>
      <c r="D15" s="87"/>
      <c r="E15" s="87"/>
      <c r="F15" s="87"/>
    </row>
    <row r="16" spans="2:6" x14ac:dyDescent="0.3">
      <c r="B16" s="233"/>
      <c r="C16" s="233"/>
      <c r="D16" s="85"/>
      <c r="E16" s="85"/>
      <c r="F16" s="84"/>
    </row>
    <row r="17" spans="2:6" ht="79.95" customHeight="1" x14ac:dyDescent="0.3">
      <c r="B17" s="232" t="s">
        <v>166</v>
      </c>
      <c r="C17" s="231" t="s">
        <v>165</v>
      </c>
      <c r="D17" s="231" t="s">
        <v>164</v>
      </c>
      <c r="E17" s="81" t="s">
        <v>163</v>
      </c>
      <c r="F17" s="81" t="s">
        <v>162</v>
      </c>
    </row>
    <row r="18" spans="2:6" x14ac:dyDescent="0.3">
      <c r="B18" s="79">
        <v>1</v>
      </c>
      <c r="C18" s="80">
        <v>2</v>
      </c>
      <c r="D18" s="80">
        <v>3</v>
      </c>
      <c r="E18" s="79">
        <v>4</v>
      </c>
      <c r="F18" s="79">
        <v>5</v>
      </c>
    </row>
    <row r="19" spans="2:6" ht="21" customHeight="1" x14ac:dyDescent="0.3">
      <c r="B19" s="456" t="s">
        <v>354</v>
      </c>
      <c r="C19" s="457"/>
      <c r="D19" s="457"/>
      <c r="E19" s="457"/>
      <c r="F19" s="457"/>
    </row>
    <row r="20" spans="2:6" ht="56.25" customHeight="1" x14ac:dyDescent="0.3">
      <c r="B20" s="454">
        <v>1</v>
      </c>
      <c r="C20" s="230" t="s">
        <v>353</v>
      </c>
      <c r="D20" s="77" t="s">
        <v>352</v>
      </c>
      <c r="E20" s="229" t="s">
        <v>351</v>
      </c>
      <c r="F20" s="223" t="s">
        <v>350</v>
      </c>
    </row>
    <row r="21" spans="2:6" ht="68.400000000000006" outlineLevel="1" x14ac:dyDescent="0.3">
      <c r="B21" s="487"/>
      <c r="C21" s="228"/>
      <c r="D21" s="74" t="s">
        <v>345</v>
      </c>
      <c r="E21" s="227"/>
      <c r="F21" s="226" t="s">
        <v>116</v>
      </c>
    </row>
    <row r="22" spans="2:6" outlineLevel="1" x14ac:dyDescent="0.3">
      <c r="B22" s="487"/>
      <c r="C22" s="228"/>
      <c r="D22" s="74" t="s">
        <v>344</v>
      </c>
      <c r="E22" s="227"/>
      <c r="F22" s="226" t="s">
        <v>116</v>
      </c>
    </row>
    <row r="23" spans="2:6" ht="22.8" outlineLevel="1" x14ac:dyDescent="0.3">
      <c r="B23" s="487"/>
      <c r="C23" s="228"/>
      <c r="D23" s="74" t="s">
        <v>343</v>
      </c>
      <c r="E23" s="227"/>
      <c r="F23" s="226" t="s">
        <v>116</v>
      </c>
    </row>
    <row r="24" spans="2:6" outlineLevel="1" x14ac:dyDescent="0.3">
      <c r="B24" s="455"/>
      <c r="C24" s="228"/>
      <c r="D24" s="74" t="s">
        <v>342</v>
      </c>
      <c r="E24" s="227"/>
      <c r="F24" s="226"/>
    </row>
    <row r="25" spans="2:6" ht="52.8" x14ac:dyDescent="0.3">
      <c r="B25" s="454">
        <v>2</v>
      </c>
      <c r="C25" s="230" t="s">
        <v>349</v>
      </c>
      <c r="D25" s="77" t="s">
        <v>348</v>
      </c>
      <c r="E25" s="229" t="s">
        <v>347</v>
      </c>
      <c r="F25" s="223">
        <v>354.72</v>
      </c>
    </row>
    <row r="26" spans="2:6" ht="22.8" outlineLevel="1" x14ac:dyDescent="0.3">
      <c r="B26" s="487"/>
      <c r="C26" s="228"/>
      <c r="D26" s="74" t="s">
        <v>346</v>
      </c>
      <c r="E26" s="227"/>
      <c r="F26" s="226" t="s">
        <v>116</v>
      </c>
    </row>
    <row r="27" spans="2:6" ht="78" customHeight="1" outlineLevel="1" x14ac:dyDescent="0.3">
      <c r="B27" s="487"/>
      <c r="C27" s="228"/>
      <c r="D27" s="74" t="s">
        <v>345</v>
      </c>
      <c r="E27" s="227"/>
      <c r="F27" s="226" t="s">
        <v>116</v>
      </c>
    </row>
    <row r="28" spans="2:6" outlineLevel="1" x14ac:dyDescent="0.3">
      <c r="B28" s="487"/>
      <c r="C28" s="228"/>
      <c r="D28" s="74" t="s">
        <v>344</v>
      </c>
      <c r="E28" s="227"/>
      <c r="F28" s="226" t="s">
        <v>116</v>
      </c>
    </row>
    <row r="29" spans="2:6" ht="22.8" outlineLevel="1" x14ac:dyDescent="0.3">
      <c r="B29" s="487"/>
      <c r="C29" s="228"/>
      <c r="D29" s="74" t="s">
        <v>343</v>
      </c>
      <c r="E29" s="227"/>
      <c r="F29" s="226" t="s">
        <v>116</v>
      </c>
    </row>
    <row r="30" spans="2:6" outlineLevel="1" x14ac:dyDescent="0.3">
      <c r="B30" s="455"/>
      <c r="C30" s="228"/>
      <c r="D30" s="74" t="s">
        <v>342</v>
      </c>
      <c r="E30" s="227"/>
      <c r="F30" s="226"/>
    </row>
    <row r="31" spans="2:6" ht="21" customHeight="1" x14ac:dyDescent="0.3">
      <c r="B31" s="503" t="s">
        <v>341</v>
      </c>
      <c r="C31" s="504"/>
      <c r="D31" s="504"/>
      <c r="E31" s="504"/>
      <c r="F31" s="504"/>
    </row>
    <row r="32" spans="2:6" ht="14.4" x14ac:dyDescent="0.3">
      <c r="B32" s="224"/>
      <c r="C32" s="458" t="s">
        <v>340</v>
      </c>
      <c r="D32" s="459"/>
      <c r="E32" s="459"/>
      <c r="F32" s="225"/>
    </row>
    <row r="33" spans="2:6" ht="14.4" x14ac:dyDescent="0.3">
      <c r="B33" s="224"/>
      <c r="C33" s="460" t="s">
        <v>313</v>
      </c>
      <c r="D33" s="461"/>
      <c r="E33" s="461"/>
      <c r="F33" s="223" t="s">
        <v>338</v>
      </c>
    </row>
    <row r="34" spans="2:6" ht="14.4" x14ac:dyDescent="0.3">
      <c r="B34" s="224"/>
      <c r="C34" s="458" t="s">
        <v>339</v>
      </c>
      <c r="D34" s="459"/>
      <c r="E34" s="459"/>
      <c r="F34" s="225" t="s">
        <v>338</v>
      </c>
    </row>
    <row r="35" spans="2:6" ht="14.4" x14ac:dyDescent="0.3">
      <c r="B35" s="224"/>
      <c r="C35" s="458" t="s">
        <v>112</v>
      </c>
      <c r="D35" s="459"/>
      <c r="E35" s="459"/>
      <c r="F35" s="225"/>
    </row>
    <row r="36" spans="2:6" ht="14.4" x14ac:dyDescent="0.3">
      <c r="B36" s="224"/>
      <c r="C36" s="460" t="s">
        <v>313</v>
      </c>
      <c r="D36" s="461"/>
      <c r="E36" s="461"/>
      <c r="F36" s="223" t="s">
        <v>338</v>
      </c>
    </row>
    <row r="37" spans="2:6" ht="14.4" x14ac:dyDescent="0.3">
      <c r="B37" s="222"/>
      <c r="C37" s="452" t="s">
        <v>110</v>
      </c>
      <c r="D37" s="453"/>
      <c r="E37" s="453"/>
      <c r="F37" s="221">
        <v>2145.98</v>
      </c>
    </row>
    <row r="38" spans="2:6" x14ac:dyDescent="0.3">
      <c r="B38" s="220"/>
      <c r="C38" s="219"/>
      <c r="D38" s="64"/>
      <c r="E38" s="218"/>
      <c r="F38" s="217"/>
    </row>
    <row r="39" spans="2:6" x14ac:dyDescent="0.3">
      <c r="B39" s="61" t="s">
        <v>109</v>
      </c>
    </row>
    <row r="40" spans="2:6" x14ac:dyDescent="0.3">
      <c r="B40" s="61" t="s">
        <v>108</v>
      </c>
    </row>
    <row r="41" spans="2:6" x14ac:dyDescent="0.3">
      <c r="B41" s="61" t="s">
        <v>107</v>
      </c>
    </row>
    <row r="43" spans="2:6" x14ac:dyDescent="0.3">
      <c r="B43" s="60"/>
    </row>
  </sheetData>
  <mergeCells count="18">
    <mergeCell ref="B2:C2"/>
    <mergeCell ref="D3:F3"/>
    <mergeCell ref="B5:E5"/>
    <mergeCell ref="C13:F13"/>
    <mergeCell ref="B8:E8"/>
    <mergeCell ref="C11:F11"/>
    <mergeCell ref="B4:F4"/>
    <mergeCell ref="B7:F7"/>
    <mergeCell ref="C36:E36"/>
    <mergeCell ref="C37:E37"/>
    <mergeCell ref="B20:B24"/>
    <mergeCell ref="B25:B30"/>
    <mergeCell ref="B19:F19"/>
    <mergeCell ref="B31:F31"/>
    <mergeCell ref="C32:E32"/>
    <mergeCell ref="C33:E33"/>
    <mergeCell ref="C34:E34"/>
    <mergeCell ref="C35:E35"/>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70A2-79F8-4141-9C08-97A2A5F8F886}">
  <sheetPr>
    <pageSetUpPr fitToPage="1"/>
  </sheetPr>
  <dimension ref="B1:F43"/>
  <sheetViews>
    <sheetView showGridLines="0" topLeftCell="B28" zoomScale="86" zoomScaleNormal="86" workbookViewId="0">
      <selection activeCell="F37" sqref="F37"/>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364</v>
      </c>
      <c r="C4" s="394"/>
      <c r="D4" s="394"/>
      <c r="E4" s="394"/>
      <c r="F4" s="394"/>
    </row>
    <row r="5" spans="2:6" ht="20.399999999999999" customHeight="1" x14ac:dyDescent="0.3">
      <c r="B5" s="505" t="s">
        <v>174</v>
      </c>
      <c r="C5" s="505"/>
      <c r="D5" s="505"/>
      <c r="E5" s="505"/>
      <c r="F5" s="233"/>
    </row>
    <row r="6" spans="2:6" ht="5.4" customHeight="1" x14ac:dyDescent="0.3">
      <c r="B6" s="233"/>
      <c r="C6" s="233"/>
      <c r="D6" s="233"/>
      <c r="E6" s="233"/>
      <c r="F6" s="233"/>
    </row>
    <row r="7" spans="2:6" ht="42.75" customHeight="1" x14ac:dyDescent="0.3">
      <c r="B7" s="395" t="s">
        <v>363</v>
      </c>
      <c r="C7" s="395"/>
      <c r="D7" s="395"/>
      <c r="E7" s="395"/>
      <c r="F7" s="395"/>
    </row>
    <row r="8" spans="2:6" ht="19.2" customHeight="1" x14ac:dyDescent="0.3">
      <c r="B8" s="462" t="s">
        <v>172</v>
      </c>
      <c r="C8" s="462"/>
      <c r="D8" s="462"/>
      <c r="E8" s="462"/>
      <c r="F8" s="237"/>
    </row>
    <row r="9" spans="2:6" ht="8.25" customHeight="1" x14ac:dyDescent="0.3">
      <c r="B9" s="233"/>
      <c r="C9" s="233"/>
      <c r="D9" s="233"/>
      <c r="E9" s="233"/>
      <c r="F9" s="233"/>
    </row>
    <row r="10" spans="2:6" ht="17.399999999999999" customHeight="1" x14ac:dyDescent="0.3">
      <c r="B10" s="236" t="s">
        <v>171</v>
      </c>
      <c r="C10" s="233"/>
      <c r="D10" s="235"/>
      <c r="E10" s="235"/>
      <c r="F10" s="235"/>
    </row>
    <row r="11" spans="2:6" ht="16.95" customHeight="1" x14ac:dyDescent="0.3">
      <c r="C11" s="393" t="s">
        <v>170</v>
      </c>
      <c r="D11" s="393"/>
      <c r="E11" s="393"/>
      <c r="F11" s="393"/>
    </row>
    <row r="12" spans="2:6" ht="25.2" customHeight="1" x14ac:dyDescent="0.3">
      <c r="B12" s="233" t="s">
        <v>169</v>
      </c>
      <c r="C12" s="233"/>
      <c r="D12" s="234"/>
      <c r="E12" s="234"/>
      <c r="F12" s="234"/>
    </row>
    <row r="13" spans="2:6" ht="24" customHeight="1" x14ac:dyDescent="0.3">
      <c r="C13" s="393" t="s">
        <v>168</v>
      </c>
      <c r="D13" s="393"/>
      <c r="E13" s="393"/>
      <c r="F13" s="393"/>
    </row>
    <row r="14" spans="2:6" ht="12.75" customHeight="1" x14ac:dyDescent="0.3">
      <c r="C14" s="87"/>
      <c r="D14" s="87"/>
      <c r="E14" s="87"/>
      <c r="F14" s="87"/>
    </row>
    <row r="15" spans="2:6" ht="15" customHeight="1" outlineLevel="1" x14ac:dyDescent="0.3">
      <c r="B15" s="88" t="s">
        <v>362</v>
      </c>
      <c r="C15" s="87"/>
      <c r="D15" s="87"/>
      <c r="E15" s="87"/>
      <c r="F15" s="87"/>
    </row>
    <row r="16" spans="2:6" x14ac:dyDescent="0.3">
      <c r="B16" s="233"/>
      <c r="C16" s="233"/>
      <c r="D16" s="85"/>
      <c r="E16" s="85"/>
      <c r="F16" s="84"/>
    </row>
    <row r="17" spans="2:6" ht="79.95" customHeight="1" x14ac:dyDescent="0.3">
      <c r="B17" s="232" t="s">
        <v>166</v>
      </c>
      <c r="C17" s="231" t="s">
        <v>165</v>
      </c>
      <c r="D17" s="231" t="s">
        <v>164</v>
      </c>
      <c r="E17" s="81" t="s">
        <v>163</v>
      </c>
      <c r="F17" s="81" t="s">
        <v>162</v>
      </c>
    </row>
    <row r="18" spans="2:6" x14ac:dyDescent="0.3">
      <c r="B18" s="79">
        <v>1</v>
      </c>
      <c r="C18" s="80">
        <v>2</v>
      </c>
      <c r="D18" s="80">
        <v>3</v>
      </c>
      <c r="E18" s="79">
        <v>4</v>
      </c>
      <c r="F18" s="79">
        <v>5</v>
      </c>
    </row>
    <row r="19" spans="2:6" ht="21" customHeight="1" x14ac:dyDescent="0.3">
      <c r="B19" s="456" t="s">
        <v>354</v>
      </c>
      <c r="C19" s="457"/>
      <c r="D19" s="457"/>
      <c r="E19" s="457"/>
      <c r="F19" s="457"/>
    </row>
    <row r="20" spans="2:6" ht="52.8" x14ac:dyDescent="0.3">
      <c r="B20" s="454">
        <v>1</v>
      </c>
      <c r="C20" s="230" t="s">
        <v>353</v>
      </c>
      <c r="D20" s="77" t="s">
        <v>352</v>
      </c>
      <c r="E20" s="229" t="s">
        <v>361</v>
      </c>
      <c r="F20" s="223" t="s">
        <v>360</v>
      </c>
    </row>
    <row r="21" spans="2:6" ht="68.400000000000006" outlineLevel="1" x14ac:dyDescent="0.3">
      <c r="B21" s="487"/>
      <c r="C21" s="228"/>
      <c r="D21" s="74" t="s">
        <v>345</v>
      </c>
      <c r="E21" s="227"/>
      <c r="F21" s="226" t="s">
        <v>116</v>
      </c>
    </row>
    <row r="22" spans="2:6" outlineLevel="1" x14ac:dyDescent="0.3">
      <c r="B22" s="487"/>
      <c r="C22" s="228"/>
      <c r="D22" s="74" t="s">
        <v>358</v>
      </c>
      <c r="E22" s="227"/>
      <c r="F22" s="226" t="s">
        <v>116</v>
      </c>
    </row>
    <row r="23" spans="2:6" ht="22.8" outlineLevel="1" x14ac:dyDescent="0.3">
      <c r="B23" s="487"/>
      <c r="C23" s="228"/>
      <c r="D23" s="74" t="s">
        <v>343</v>
      </c>
      <c r="E23" s="227"/>
      <c r="F23" s="226" t="s">
        <v>116</v>
      </c>
    </row>
    <row r="24" spans="2:6" outlineLevel="1" x14ac:dyDescent="0.3">
      <c r="B24" s="455"/>
      <c r="C24" s="228"/>
      <c r="D24" s="74" t="s">
        <v>342</v>
      </c>
      <c r="E24" s="227"/>
      <c r="F24" s="226"/>
    </row>
    <row r="25" spans="2:6" ht="52.8" x14ac:dyDescent="0.3">
      <c r="B25" s="454">
        <v>2</v>
      </c>
      <c r="C25" s="230" t="s">
        <v>349</v>
      </c>
      <c r="D25" s="77" t="s">
        <v>348</v>
      </c>
      <c r="E25" s="229" t="s">
        <v>359</v>
      </c>
      <c r="F25" s="223">
        <v>532.08000000000004</v>
      </c>
    </row>
    <row r="26" spans="2:6" ht="22.8" outlineLevel="1" x14ac:dyDescent="0.3">
      <c r="B26" s="487"/>
      <c r="C26" s="228"/>
      <c r="D26" s="74" t="s">
        <v>346</v>
      </c>
      <c r="E26" s="227"/>
      <c r="F26" s="226" t="s">
        <v>116</v>
      </c>
    </row>
    <row r="27" spans="2:6" ht="68.400000000000006" outlineLevel="1" x14ac:dyDescent="0.3">
      <c r="B27" s="487"/>
      <c r="C27" s="228"/>
      <c r="D27" s="74" t="s">
        <v>345</v>
      </c>
      <c r="E27" s="227"/>
      <c r="F27" s="226" t="s">
        <v>116</v>
      </c>
    </row>
    <row r="28" spans="2:6" outlineLevel="1" x14ac:dyDescent="0.3">
      <c r="B28" s="487"/>
      <c r="C28" s="228"/>
      <c r="D28" s="74" t="s">
        <v>358</v>
      </c>
      <c r="E28" s="227"/>
      <c r="F28" s="226" t="s">
        <v>116</v>
      </c>
    </row>
    <row r="29" spans="2:6" ht="22.8" outlineLevel="1" x14ac:dyDescent="0.3">
      <c r="B29" s="487"/>
      <c r="C29" s="228"/>
      <c r="D29" s="74" t="s">
        <v>343</v>
      </c>
      <c r="E29" s="227"/>
      <c r="F29" s="226" t="s">
        <v>116</v>
      </c>
    </row>
    <row r="30" spans="2:6" outlineLevel="1" x14ac:dyDescent="0.3">
      <c r="B30" s="455"/>
      <c r="C30" s="228"/>
      <c r="D30" s="74" t="s">
        <v>342</v>
      </c>
      <c r="E30" s="227"/>
      <c r="F30" s="226"/>
    </row>
    <row r="31" spans="2:6" ht="14.4" x14ac:dyDescent="0.3">
      <c r="B31" s="224"/>
      <c r="C31" s="458" t="s">
        <v>340</v>
      </c>
      <c r="D31" s="459"/>
      <c r="E31" s="459"/>
      <c r="F31" s="225"/>
    </row>
    <row r="32" spans="2:6" ht="14.4" x14ac:dyDescent="0.3">
      <c r="B32" s="224"/>
      <c r="C32" s="460" t="s">
        <v>313</v>
      </c>
      <c r="D32" s="461"/>
      <c r="E32" s="461"/>
      <c r="F32" s="223" t="s">
        <v>357</v>
      </c>
    </row>
    <row r="33" spans="2:6" ht="14.4" x14ac:dyDescent="0.3">
      <c r="B33" s="224"/>
      <c r="C33" s="458" t="s">
        <v>339</v>
      </c>
      <c r="D33" s="459"/>
      <c r="E33" s="459"/>
      <c r="F33" s="225" t="s">
        <v>357</v>
      </c>
    </row>
    <row r="34" spans="2:6" ht="14.4" x14ac:dyDescent="0.3">
      <c r="B34" s="224"/>
      <c r="C34" s="458" t="s">
        <v>112</v>
      </c>
      <c r="D34" s="459"/>
      <c r="E34" s="459"/>
      <c r="F34" s="225"/>
    </row>
    <row r="35" spans="2:6" ht="14.4" x14ac:dyDescent="0.3">
      <c r="B35" s="224"/>
      <c r="C35" s="460" t="s">
        <v>313</v>
      </c>
      <c r="D35" s="461"/>
      <c r="E35" s="461"/>
      <c r="F35" s="223" t="s">
        <v>357</v>
      </c>
    </row>
    <row r="36" spans="2:6" ht="14.4" x14ac:dyDescent="0.3">
      <c r="B36" s="222"/>
      <c r="C36" s="452" t="s">
        <v>110</v>
      </c>
      <c r="D36" s="453"/>
      <c r="E36" s="453"/>
      <c r="F36" s="221">
        <v>3218.97</v>
      </c>
    </row>
    <row r="37" spans="2:6" x14ac:dyDescent="0.3">
      <c r="B37" s="220"/>
      <c r="C37" s="219"/>
      <c r="D37" s="64"/>
      <c r="E37" s="218"/>
      <c r="F37" s="217"/>
    </row>
    <row r="38" spans="2:6" x14ac:dyDescent="0.3">
      <c r="B38" s="220"/>
      <c r="C38" s="219"/>
      <c r="D38" s="64"/>
      <c r="E38" s="218"/>
      <c r="F38" s="240"/>
    </row>
    <row r="39" spans="2:6" x14ac:dyDescent="0.3">
      <c r="B39" s="61" t="s">
        <v>109</v>
      </c>
    </row>
    <row r="40" spans="2:6" x14ac:dyDescent="0.3">
      <c r="B40" s="61" t="s">
        <v>108</v>
      </c>
    </row>
    <row r="41" spans="2:6" x14ac:dyDescent="0.3">
      <c r="B41" s="61" t="s">
        <v>107</v>
      </c>
    </row>
    <row r="43" spans="2:6" x14ac:dyDescent="0.3">
      <c r="B43" s="60"/>
    </row>
  </sheetData>
  <mergeCells count="17">
    <mergeCell ref="B8:E8"/>
    <mergeCell ref="C11:F11"/>
    <mergeCell ref="C13:F13"/>
    <mergeCell ref="B19:F19"/>
    <mergeCell ref="B2:C2"/>
    <mergeCell ref="D3:F3"/>
    <mergeCell ref="B4:F4"/>
    <mergeCell ref="B5:E5"/>
    <mergeCell ref="B7:F7"/>
    <mergeCell ref="C36:E36"/>
    <mergeCell ref="B20:B24"/>
    <mergeCell ref="B25:B30"/>
    <mergeCell ref="C32:E32"/>
    <mergeCell ref="C33:E33"/>
    <mergeCell ref="C34:E34"/>
    <mergeCell ref="C35:E35"/>
    <mergeCell ref="C31:E31"/>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F870-0448-42CE-9CDF-CAA177202424}">
  <sheetPr>
    <pageSetUpPr fitToPage="1"/>
  </sheetPr>
  <dimension ref="B1:F47"/>
  <sheetViews>
    <sheetView showGridLines="0" topLeftCell="B34" zoomScale="84" zoomScaleNormal="84" workbookViewId="0">
      <selection activeCell="C11" sqref="C11:F11"/>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380</v>
      </c>
      <c r="C4" s="394"/>
      <c r="D4" s="394"/>
      <c r="E4" s="394"/>
      <c r="F4" s="394"/>
    </row>
    <row r="5" spans="2:6" ht="20.399999999999999" customHeight="1" x14ac:dyDescent="0.3">
      <c r="B5" s="505" t="s">
        <v>174</v>
      </c>
      <c r="C5" s="505"/>
      <c r="D5" s="505"/>
      <c r="E5" s="505"/>
      <c r="F5" s="233"/>
    </row>
    <row r="6" spans="2:6" ht="5.4" customHeight="1" x14ac:dyDescent="0.3">
      <c r="B6" s="233"/>
      <c r="C6" s="233"/>
      <c r="D6" s="233"/>
      <c r="E6" s="233"/>
      <c r="F6" s="233"/>
    </row>
    <row r="7" spans="2:6" ht="41.25" customHeight="1" x14ac:dyDescent="0.3">
      <c r="B7" s="395" t="s">
        <v>623</v>
      </c>
      <c r="C7" s="395"/>
      <c r="D7" s="395"/>
      <c r="E7" s="395"/>
      <c r="F7" s="395"/>
    </row>
    <row r="8" spans="2:6" ht="19.2" customHeight="1" x14ac:dyDescent="0.3">
      <c r="B8" s="462" t="s">
        <v>172</v>
      </c>
      <c r="C8" s="462"/>
      <c r="D8" s="462"/>
      <c r="E8" s="462"/>
      <c r="F8" s="237"/>
    </row>
    <row r="9" spans="2:6" x14ac:dyDescent="0.3">
      <c r="B9" s="233"/>
      <c r="C9" s="233"/>
      <c r="D9" s="233"/>
      <c r="E9" s="233"/>
      <c r="F9" s="233"/>
    </row>
    <row r="10" spans="2:6" ht="17.399999999999999" customHeight="1" x14ac:dyDescent="0.3">
      <c r="B10" s="236" t="s">
        <v>171</v>
      </c>
      <c r="C10" s="233"/>
      <c r="D10" s="235"/>
      <c r="E10" s="235"/>
      <c r="F10" s="235"/>
    </row>
    <row r="11" spans="2:6" ht="16.95" customHeight="1" x14ac:dyDescent="0.3">
      <c r="C11" s="393" t="s">
        <v>170</v>
      </c>
      <c r="D11" s="393"/>
      <c r="E11" s="393"/>
      <c r="F11" s="393"/>
    </row>
    <row r="12" spans="2:6" ht="25.2" customHeight="1" x14ac:dyDescent="0.3">
      <c r="B12" s="233" t="s">
        <v>169</v>
      </c>
      <c r="C12" s="233"/>
      <c r="D12" s="234"/>
      <c r="E12" s="234"/>
      <c r="F12" s="234"/>
    </row>
    <row r="13" spans="2:6" ht="24" customHeight="1" x14ac:dyDescent="0.3">
      <c r="C13" s="393" t="s">
        <v>168</v>
      </c>
      <c r="D13" s="393"/>
      <c r="E13" s="393"/>
      <c r="F13" s="393"/>
    </row>
    <row r="14" spans="2:6" ht="24" customHeight="1" x14ac:dyDescent="0.3">
      <c r="C14" s="87"/>
      <c r="D14" s="87"/>
      <c r="E14" s="87"/>
      <c r="F14" s="87"/>
    </row>
    <row r="15" spans="2:6" ht="15" customHeight="1" outlineLevel="1" x14ac:dyDescent="0.3">
      <c r="B15" s="88" t="s">
        <v>379</v>
      </c>
      <c r="C15" s="87"/>
      <c r="D15" s="87"/>
      <c r="E15" s="87"/>
      <c r="F15" s="87"/>
    </row>
    <row r="16" spans="2:6" x14ac:dyDescent="0.3">
      <c r="B16" s="233"/>
      <c r="C16" s="233"/>
      <c r="D16" s="85"/>
      <c r="E16" s="85"/>
      <c r="F16" s="84"/>
    </row>
    <row r="17" spans="2:6" ht="96.75" customHeight="1" x14ac:dyDescent="0.3">
      <c r="B17" s="232" t="s">
        <v>166</v>
      </c>
      <c r="C17" s="231" t="s">
        <v>165</v>
      </c>
      <c r="D17" s="231" t="s">
        <v>164</v>
      </c>
      <c r="E17" s="81" t="s">
        <v>163</v>
      </c>
      <c r="F17" s="81" t="s">
        <v>162</v>
      </c>
    </row>
    <row r="18" spans="2:6" x14ac:dyDescent="0.3">
      <c r="B18" s="79">
        <v>1</v>
      </c>
      <c r="C18" s="80">
        <v>2</v>
      </c>
      <c r="D18" s="80">
        <v>3</v>
      </c>
      <c r="E18" s="79">
        <v>4</v>
      </c>
      <c r="F18" s="79">
        <v>5</v>
      </c>
    </row>
    <row r="19" spans="2:6" ht="21" customHeight="1" x14ac:dyDescent="0.3">
      <c r="B19" s="456" t="s">
        <v>161</v>
      </c>
      <c r="C19" s="457"/>
      <c r="D19" s="457"/>
      <c r="E19" s="457"/>
      <c r="F19" s="457"/>
    </row>
    <row r="20" spans="2:6" ht="52.5" customHeight="1" x14ac:dyDescent="0.3">
      <c r="B20" s="454">
        <v>1</v>
      </c>
      <c r="C20" s="460" t="s">
        <v>378</v>
      </c>
      <c r="D20" s="77" t="s">
        <v>377</v>
      </c>
      <c r="E20" s="229" t="s">
        <v>376</v>
      </c>
      <c r="F20" s="223">
        <v>11.52</v>
      </c>
    </row>
    <row r="21" spans="2:6" ht="34.200000000000003" outlineLevel="1" x14ac:dyDescent="0.3">
      <c r="B21" s="487"/>
      <c r="C21" s="486"/>
      <c r="D21" s="74" t="s">
        <v>375</v>
      </c>
      <c r="E21" s="227"/>
      <c r="F21" s="226" t="s">
        <v>116</v>
      </c>
    </row>
    <row r="22" spans="2:6" ht="45.6" outlineLevel="1" x14ac:dyDescent="0.3">
      <c r="B22" s="487"/>
      <c r="C22" s="486"/>
      <c r="D22" s="74" t="s">
        <v>374</v>
      </c>
      <c r="E22" s="227"/>
      <c r="F22" s="226" t="s">
        <v>116</v>
      </c>
    </row>
    <row r="23" spans="2:6" ht="34.200000000000003" outlineLevel="1" x14ac:dyDescent="0.3">
      <c r="B23" s="487"/>
      <c r="C23" s="228"/>
      <c r="D23" s="74" t="s">
        <v>373</v>
      </c>
      <c r="E23" s="227"/>
      <c r="F23" s="226" t="s">
        <v>116</v>
      </c>
    </row>
    <row r="24" spans="2:6" ht="57" outlineLevel="1" x14ac:dyDescent="0.3">
      <c r="B24" s="487"/>
      <c r="C24" s="228"/>
      <c r="D24" s="74" t="s">
        <v>372</v>
      </c>
      <c r="E24" s="227"/>
      <c r="F24" s="226" t="s">
        <v>116</v>
      </c>
    </row>
    <row r="25" spans="2:6" ht="34.200000000000003" outlineLevel="1" x14ac:dyDescent="0.3">
      <c r="B25" s="487"/>
      <c r="C25" s="228"/>
      <c r="D25" s="74" t="s">
        <v>371</v>
      </c>
      <c r="E25" s="227"/>
      <c r="F25" s="226" t="s">
        <v>116</v>
      </c>
    </row>
    <row r="26" spans="2:6" ht="34.200000000000003" outlineLevel="1" x14ac:dyDescent="0.3">
      <c r="B26" s="455"/>
      <c r="C26" s="228"/>
      <c r="D26" s="74" t="s">
        <v>117</v>
      </c>
      <c r="E26" s="227"/>
      <c r="F26" s="226" t="s">
        <v>116</v>
      </c>
    </row>
    <row r="27" spans="2:6" ht="14.4" x14ac:dyDescent="0.3">
      <c r="B27" s="224"/>
      <c r="C27" s="458" t="s">
        <v>143</v>
      </c>
      <c r="D27" s="459"/>
      <c r="E27" s="459"/>
      <c r="F27" s="225"/>
    </row>
    <row r="28" spans="2:6" ht="14.4" x14ac:dyDescent="0.3">
      <c r="B28" s="224"/>
      <c r="C28" s="460" t="s">
        <v>294</v>
      </c>
      <c r="D28" s="461"/>
      <c r="E28" s="461"/>
      <c r="F28" s="223">
        <v>11.52</v>
      </c>
    </row>
    <row r="29" spans="2:6" ht="14.4" x14ac:dyDescent="0.3">
      <c r="B29" s="224"/>
      <c r="C29" s="458" t="s">
        <v>141</v>
      </c>
      <c r="D29" s="459"/>
      <c r="E29" s="459"/>
      <c r="F29" s="225">
        <v>11.52</v>
      </c>
    </row>
    <row r="30" spans="2:6" ht="21" customHeight="1" x14ac:dyDescent="0.3">
      <c r="B30" s="456" t="s">
        <v>140</v>
      </c>
      <c r="C30" s="457"/>
      <c r="D30" s="457"/>
      <c r="E30" s="457"/>
      <c r="F30" s="457"/>
    </row>
    <row r="31" spans="2:6" ht="53.25" customHeight="1" x14ac:dyDescent="0.3">
      <c r="B31" s="454">
        <v>2</v>
      </c>
      <c r="C31" s="460" t="s">
        <v>370</v>
      </c>
      <c r="D31" s="77" t="s">
        <v>369</v>
      </c>
      <c r="E31" s="229" t="s">
        <v>368</v>
      </c>
      <c r="F31" s="223">
        <v>3.45</v>
      </c>
    </row>
    <row r="32" spans="2:6" ht="57" outlineLevel="1" x14ac:dyDescent="0.3">
      <c r="B32" s="487"/>
      <c r="C32" s="486"/>
      <c r="D32" s="74" t="s">
        <v>367</v>
      </c>
      <c r="E32" s="227"/>
      <c r="F32" s="226" t="s">
        <v>116</v>
      </c>
    </row>
    <row r="33" spans="2:6" ht="34.200000000000003" outlineLevel="1" x14ac:dyDescent="0.3">
      <c r="B33" s="487"/>
      <c r="C33" s="228"/>
      <c r="D33" s="74" t="s">
        <v>366</v>
      </c>
      <c r="E33" s="227"/>
      <c r="F33" s="226" t="s">
        <v>116</v>
      </c>
    </row>
    <row r="34" spans="2:6" ht="34.200000000000003" outlineLevel="1" x14ac:dyDescent="0.3">
      <c r="B34" s="487"/>
      <c r="C34" s="228"/>
      <c r="D34" s="74" t="s">
        <v>365</v>
      </c>
      <c r="E34" s="227"/>
      <c r="F34" s="226" t="s">
        <v>116</v>
      </c>
    </row>
    <row r="35" spans="2:6" ht="34.200000000000003" outlineLevel="1" x14ac:dyDescent="0.3">
      <c r="B35" s="455"/>
      <c r="C35" s="228"/>
      <c r="D35" s="74" t="s">
        <v>117</v>
      </c>
      <c r="E35" s="227"/>
      <c r="F35" s="226" t="s">
        <v>116</v>
      </c>
    </row>
    <row r="36" spans="2:6" ht="14.4" x14ac:dyDescent="0.3">
      <c r="B36" s="224"/>
      <c r="C36" s="458" t="s">
        <v>115</v>
      </c>
      <c r="D36" s="459"/>
      <c r="E36" s="459"/>
      <c r="F36" s="225"/>
    </row>
    <row r="37" spans="2:6" ht="14.4" x14ac:dyDescent="0.3">
      <c r="B37" s="224"/>
      <c r="C37" s="460" t="s">
        <v>315</v>
      </c>
      <c r="D37" s="461"/>
      <c r="E37" s="461"/>
      <c r="F37" s="223">
        <v>3.45</v>
      </c>
    </row>
    <row r="38" spans="2:6" ht="14.4" x14ac:dyDescent="0.3">
      <c r="B38" s="224"/>
      <c r="C38" s="458" t="s">
        <v>113</v>
      </c>
      <c r="D38" s="459"/>
      <c r="E38" s="459"/>
      <c r="F38" s="225">
        <v>3.45</v>
      </c>
    </row>
    <row r="39" spans="2:6" ht="14.4" x14ac:dyDescent="0.3">
      <c r="B39" s="224"/>
      <c r="C39" s="458" t="s">
        <v>112</v>
      </c>
      <c r="D39" s="459"/>
      <c r="E39" s="459"/>
      <c r="F39" s="225"/>
    </row>
    <row r="40" spans="2:6" ht="14.4" x14ac:dyDescent="0.3">
      <c r="B40" s="224"/>
      <c r="C40" s="460" t="s">
        <v>313</v>
      </c>
      <c r="D40" s="461"/>
      <c r="E40" s="461"/>
      <c r="F40" s="223">
        <v>14.97</v>
      </c>
    </row>
    <row r="41" spans="2:6" ht="14.4" x14ac:dyDescent="0.3">
      <c r="B41" s="222"/>
      <c r="C41" s="452" t="s">
        <v>110</v>
      </c>
      <c r="D41" s="453"/>
      <c r="E41" s="453"/>
      <c r="F41" s="221">
        <v>14.97</v>
      </c>
    </row>
    <row r="42" spans="2:6" x14ac:dyDescent="0.3">
      <c r="B42" s="220"/>
      <c r="C42" s="219"/>
      <c r="D42" s="64"/>
      <c r="E42" s="218"/>
      <c r="F42" s="217"/>
    </row>
    <row r="43" spans="2:6" x14ac:dyDescent="0.3">
      <c r="B43" s="61" t="s">
        <v>109</v>
      </c>
    </row>
    <row r="44" spans="2:6" x14ac:dyDescent="0.3">
      <c r="B44" s="61" t="s">
        <v>108</v>
      </c>
    </row>
    <row r="45" spans="2:6" x14ac:dyDescent="0.3">
      <c r="B45" s="61" t="s">
        <v>107</v>
      </c>
    </row>
    <row r="47" spans="2:6" x14ac:dyDescent="0.3">
      <c r="B47" s="60"/>
    </row>
  </sheetData>
  <mergeCells count="23">
    <mergeCell ref="B8:E8"/>
    <mergeCell ref="C11:F11"/>
    <mergeCell ref="C13:F13"/>
    <mergeCell ref="B19:F19"/>
    <mergeCell ref="B2:C2"/>
    <mergeCell ref="D3:F3"/>
    <mergeCell ref="B4:F4"/>
    <mergeCell ref="B5:E5"/>
    <mergeCell ref="B7:F7"/>
    <mergeCell ref="C39:E39"/>
    <mergeCell ref="C40:E40"/>
    <mergeCell ref="C41:E41"/>
    <mergeCell ref="C29:E29"/>
    <mergeCell ref="B30:F30"/>
    <mergeCell ref="B31:B35"/>
    <mergeCell ref="C36:E36"/>
    <mergeCell ref="C37:E37"/>
    <mergeCell ref="C38:E38"/>
    <mergeCell ref="C20:C22"/>
    <mergeCell ref="C31:C32"/>
    <mergeCell ref="B20:B26"/>
    <mergeCell ref="C27:E27"/>
    <mergeCell ref="C28:E28"/>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3CFE3-3BCD-4B58-B252-02B5287D6E99}">
  <dimension ref="A2:J30"/>
  <sheetViews>
    <sheetView view="pageLayout" zoomScale="62" zoomScaleNormal="100" zoomScalePageLayoutView="62" workbookViewId="0">
      <selection activeCell="I18" sqref="H18:I18"/>
    </sheetView>
  </sheetViews>
  <sheetFormatPr defaultColWidth="9.109375" defaultRowHeight="13.2" x14ac:dyDescent="0.25"/>
  <cols>
    <col min="1" max="1" width="6.44140625" style="27" customWidth="1"/>
    <col min="2" max="9" width="9.109375" style="27"/>
    <col min="10" max="10" width="16.88671875" style="27" customWidth="1"/>
    <col min="11" max="16384" width="9.109375" style="27"/>
  </cols>
  <sheetData>
    <row r="2" spans="1:10" x14ac:dyDescent="0.25">
      <c r="A2" s="26"/>
    </row>
    <row r="3" spans="1:10" x14ac:dyDescent="0.25">
      <c r="A3" s="26"/>
    </row>
    <row r="4" spans="1:10" x14ac:dyDescent="0.25">
      <c r="A4" s="28"/>
    </row>
    <row r="5" spans="1:10" ht="13.8" x14ac:dyDescent="0.25">
      <c r="A5" s="29"/>
    </row>
    <row r="6" spans="1:10" ht="13.8" x14ac:dyDescent="0.25">
      <c r="A6" s="29"/>
    </row>
    <row r="8" spans="1:10" ht="20.25" customHeight="1" x14ac:dyDescent="0.25">
      <c r="A8" s="366" t="s">
        <v>82</v>
      </c>
      <c r="B8" s="367"/>
      <c r="C8" s="367"/>
      <c r="D8" s="367"/>
      <c r="E8" s="367"/>
      <c r="F8" s="367"/>
      <c r="G8" s="367"/>
      <c r="H8" s="367"/>
      <c r="I8" s="367"/>
      <c r="J8" s="367"/>
    </row>
    <row r="9" spans="1:10" ht="65.400000000000006" customHeight="1" x14ac:dyDescent="0.25">
      <c r="A9" s="367"/>
      <c r="B9" s="367"/>
      <c r="C9" s="367"/>
      <c r="D9" s="367"/>
      <c r="E9" s="367"/>
      <c r="F9" s="367"/>
      <c r="G9" s="367"/>
      <c r="H9" s="367"/>
      <c r="I9" s="367"/>
      <c r="J9" s="367"/>
    </row>
    <row r="10" spans="1:10" ht="21" x14ac:dyDescent="0.25">
      <c r="A10" s="30"/>
      <c r="B10" s="31"/>
      <c r="C10" s="31"/>
    </row>
    <row r="11" spans="1:10" ht="21" x14ac:dyDescent="0.25">
      <c r="A11" s="30"/>
      <c r="B11" s="31"/>
      <c r="C11" s="31"/>
    </row>
    <row r="12" spans="1:10" ht="21" x14ac:dyDescent="0.25">
      <c r="A12" s="364" t="s">
        <v>83</v>
      </c>
      <c r="B12" s="364"/>
      <c r="C12" s="364"/>
      <c r="D12" s="364"/>
      <c r="E12" s="364"/>
      <c r="F12" s="364"/>
      <c r="G12" s="364"/>
      <c r="H12" s="364"/>
      <c r="I12" s="364"/>
      <c r="J12" s="364"/>
    </row>
    <row r="13" spans="1:10" ht="21" x14ac:dyDescent="0.25">
      <c r="A13" s="30"/>
      <c r="B13" s="31"/>
      <c r="C13" s="31"/>
    </row>
    <row r="14" spans="1:10" ht="42.75" customHeight="1" x14ac:dyDescent="0.25">
      <c r="A14" s="367" t="s">
        <v>84</v>
      </c>
      <c r="B14" s="367"/>
      <c r="C14" s="367"/>
      <c r="D14" s="367"/>
      <c r="E14" s="367"/>
      <c r="F14" s="367"/>
      <c r="G14" s="367"/>
      <c r="H14" s="367"/>
      <c r="I14" s="367"/>
      <c r="J14" s="367"/>
    </row>
    <row r="15" spans="1:10" ht="7.5" customHeight="1" x14ac:dyDescent="0.25">
      <c r="A15" s="32"/>
      <c r="B15" s="32"/>
      <c r="C15" s="32"/>
      <c r="D15" s="32"/>
      <c r="E15" s="32"/>
      <c r="F15" s="32"/>
      <c r="G15" s="32"/>
      <c r="H15" s="32"/>
      <c r="I15" s="32"/>
      <c r="J15" s="32"/>
    </row>
    <row r="16" spans="1:10" ht="39" customHeight="1" x14ac:dyDescent="0.25">
      <c r="A16" s="367" t="s">
        <v>85</v>
      </c>
      <c r="B16" s="367"/>
      <c r="C16" s="367"/>
      <c r="D16" s="367"/>
      <c r="E16" s="367"/>
      <c r="F16" s="367"/>
      <c r="G16" s="367"/>
      <c r="H16" s="367"/>
      <c r="I16" s="367"/>
      <c r="J16" s="367"/>
    </row>
    <row r="17" spans="1:10" ht="24" customHeight="1" x14ac:dyDescent="0.25">
      <c r="A17" s="33"/>
      <c r="B17" s="33"/>
      <c r="C17" s="33"/>
      <c r="D17" s="33"/>
      <c r="E17" s="33"/>
      <c r="F17" s="33"/>
      <c r="G17" s="33"/>
      <c r="H17" s="33"/>
      <c r="I17" s="33"/>
      <c r="J17" s="33"/>
    </row>
    <row r="18" spans="1:10" ht="21" x14ac:dyDescent="0.25">
      <c r="A18" s="34"/>
      <c r="B18" s="34"/>
      <c r="C18" s="34"/>
      <c r="D18" s="34"/>
      <c r="E18" s="34"/>
      <c r="F18" s="34"/>
      <c r="G18" s="34"/>
      <c r="H18" s="34"/>
      <c r="I18" s="34"/>
      <c r="J18" s="34"/>
    </row>
    <row r="19" spans="1:10" ht="17.399999999999999" x14ac:dyDescent="0.25">
      <c r="A19" s="365" t="s">
        <v>87</v>
      </c>
      <c r="B19" s="365"/>
      <c r="C19" s="365"/>
      <c r="D19" s="365"/>
      <c r="E19" s="365"/>
      <c r="F19" s="365"/>
      <c r="G19" s="365"/>
      <c r="H19" s="365"/>
      <c r="I19" s="365"/>
      <c r="J19" s="365"/>
    </row>
    <row r="20" spans="1:10" ht="21" x14ac:dyDescent="0.25">
      <c r="A20" s="30"/>
      <c r="B20" s="31"/>
      <c r="C20" s="31"/>
    </row>
    <row r="21" spans="1:10" ht="17.399999999999999" x14ac:dyDescent="0.25">
      <c r="A21" s="365" t="s">
        <v>86</v>
      </c>
      <c r="B21" s="365"/>
      <c r="C21" s="365"/>
      <c r="D21" s="365"/>
      <c r="E21" s="365"/>
      <c r="F21" s="365"/>
      <c r="G21" s="365"/>
      <c r="H21" s="365"/>
      <c r="I21" s="365"/>
      <c r="J21" s="365"/>
    </row>
    <row r="22" spans="1:10" s="37" customFormat="1" ht="17.399999999999999" x14ac:dyDescent="0.3">
      <c r="A22" s="35"/>
      <c r="B22" s="35"/>
      <c r="C22" s="35"/>
      <c r="D22" s="35"/>
      <c r="E22" s="35"/>
      <c r="F22" s="35"/>
      <c r="G22" s="35"/>
      <c r="H22" s="35"/>
      <c r="I22" s="35"/>
      <c r="J22" s="35"/>
    </row>
    <row r="23" spans="1:10" s="37" customFormat="1" ht="17.399999999999999" x14ac:dyDescent="0.3">
      <c r="A23" s="38"/>
      <c r="B23" s="39" t="s">
        <v>63</v>
      </c>
      <c r="C23" s="36"/>
      <c r="G23" s="40"/>
      <c r="H23" s="40"/>
      <c r="I23" s="368" t="s">
        <v>64</v>
      </c>
      <c r="J23" s="368"/>
    </row>
    <row r="24" spans="1:10" s="37" customFormat="1" ht="17.399999999999999" x14ac:dyDescent="0.3">
      <c r="A24" s="38"/>
      <c r="B24" s="36"/>
      <c r="C24" s="36"/>
    </row>
    <row r="25" spans="1:10" s="37" customFormat="1" ht="17.399999999999999" x14ac:dyDescent="0.3">
      <c r="A25" s="38"/>
      <c r="B25" s="36" t="s">
        <v>55</v>
      </c>
      <c r="C25" s="36"/>
      <c r="G25" s="40"/>
      <c r="H25" s="40"/>
      <c r="I25" s="368" t="s">
        <v>65</v>
      </c>
      <c r="J25" s="368"/>
    </row>
    <row r="26" spans="1:10" s="37" customFormat="1" ht="17.399999999999999" x14ac:dyDescent="0.3">
      <c r="A26" s="38"/>
      <c r="B26" s="36"/>
      <c r="C26" s="36"/>
    </row>
    <row r="27" spans="1:10" s="37" customFormat="1" ht="17.399999999999999" x14ac:dyDescent="0.3">
      <c r="A27" s="38"/>
      <c r="B27" s="39" t="s">
        <v>66</v>
      </c>
      <c r="C27" s="36"/>
    </row>
    <row r="28" spans="1:10" s="37" customFormat="1" ht="17.399999999999999" x14ac:dyDescent="0.3">
      <c r="A28" s="38"/>
      <c r="B28" s="39" t="s">
        <v>79</v>
      </c>
      <c r="C28" s="36"/>
      <c r="G28" s="40"/>
      <c r="H28" s="40"/>
      <c r="I28" s="368" t="s">
        <v>81</v>
      </c>
      <c r="J28" s="368"/>
    </row>
    <row r="29" spans="1:10" s="37" customFormat="1" ht="17.399999999999999" x14ac:dyDescent="0.3">
      <c r="A29" s="36"/>
      <c r="B29" s="36"/>
      <c r="C29" s="36"/>
    </row>
    <row r="30" spans="1:10" s="37" customFormat="1" ht="17.399999999999999" x14ac:dyDescent="0.3"/>
  </sheetData>
  <mergeCells count="9">
    <mergeCell ref="I23:J23"/>
    <mergeCell ref="I25:J25"/>
    <mergeCell ref="I28:J28"/>
    <mergeCell ref="A21:J21"/>
    <mergeCell ref="A8:J9"/>
    <mergeCell ref="A12:J12"/>
    <mergeCell ref="A14:J14"/>
    <mergeCell ref="A16:J16"/>
    <mergeCell ref="A19:J19"/>
  </mergeCells>
  <pageMargins left="0.25" right="0.25" top="0.75" bottom="0.75" header="0.3" footer="0.3"/>
  <pageSetup paperSize="9" scale="98" orientation="portrait" r:id="rId1"/>
  <headerFooter>
    <oddHeader>&amp;C&amp;G</oddHeader>
    <oddFooter>&amp;C&amp;"Arial,полужирный"&amp;12г. Санкт-Петербург
2022</oddFooter>
  </headerFooter>
  <legacyDrawingHF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96D8-36F5-4551-824A-961501BC4839}">
  <sheetPr>
    <pageSetUpPr fitToPage="1"/>
  </sheetPr>
  <dimension ref="B1:F109"/>
  <sheetViews>
    <sheetView showGridLines="0" topLeftCell="B85" zoomScale="73" zoomScaleNormal="73" workbookViewId="0">
      <selection activeCell="C101" sqref="C101:E101"/>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624</v>
      </c>
      <c r="C4" s="394"/>
      <c r="D4" s="394"/>
      <c r="E4" s="394"/>
      <c r="F4" s="394"/>
    </row>
    <row r="5" spans="2:6" ht="20.399999999999999" customHeight="1" x14ac:dyDescent="0.3">
      <c r="B5" s="505" t="s">
        <v>174</v>
      </c>
      <c r="C5" s="505"/>
      <c r="D5" s="505"/>
      <c r="E5" s="505"/>
      <c r="F5" s="233"/>
    </row>
    <row r="6" spans="2:6" ht="5.4" customHeight="1" x14ac:dyDescent="0.3">
      <c r="B6" s="233"/>
      <c r="C6" s="233"/>
      <c r="D6" s="233"/>
      <c r="E6" s="233"/>
      <c r="F6" s="233"/>
    </row>
    <row r="7" spans="2:6" ht="42" customHeight="1" x14ac:dyDescent="0.3">
      <c r="B7" s="395" t="s">
        <v>477</v>
      </c>
      <c r="C7" s="395"/>
      <c r="D7" s="395"/>
      <c r="E7" s="395"/>
      <c r="F7" s="395"/>
    </row>
    <row r="8" spans="2:6" ht="19.2" customHeight="1" x14ac:dyDescent="0.3">
      <c r="B8" s="462" t="s">
        <v>172</v>
      </c>
      <c r="C8" s="462"/>
      <c r="D8" s="462"/>
      <c r="E8" s="462"/>
      <c r="F8" s="237"/>
    </row>
    <row r="9" spans="2:6" x14ac:dyDescent="0.3">
      <c r="B9" s="233"/>
      <c r="C9" s="233"/>
      <c r="D9" s="233"/>
      <c r="E9" s="233"/>
      <c r="F9" s="233"/>
    </row>
    <row r="10" spans="2:6" ht="17.399999999999999" customHeight="1" x14ac:dyDescent="0.3">
      <c r="B10" s="236" t="s">
        <v>171</v>
      </c>
      <c r="C10" s="233"/>
      <c r="D10" s="235"/>
      <c r="E10" s="235"/>
      <c r="F10" s="235"/>
    </row>
    <row r="11" spans="2:6" ht="16.95" customHeight="1" x14ac:dyDescent="0.3">
      <c r="C11" s="393" t="s">
        <v>170</v>
      </c>
      <c r="D11" s="393"/>
      <c r="E11" s="393"/>
      <c r="F11" s="393"/>
    </row>
    <row r="12" spans="2:6" ht="25.2" customHeight="1" x14ac:dyDescent="0.3">
      <c r="B12" s="233" t="s">
        <v>169</v>
      </c>
      <c r="C12" s="233"/>
      <c r="D12" s="234"/>
      <c r="E12" s="234"/>
      <c r="F12" s="234"/>
    </row>
    <row r="13" spans="2:6" ht="24" customHeight="1" x14ac:dyDescent="0.3">
      <c r="C13" s="393" t="s">
        <v>168</v>
      </c>
      <c r="D13" s="393"/>
      <c r="E13" s="393"/>
      <c r="F13" s="393"/>
    </row>
    <row r="14" spans="2:6" ht="24" customHeight="1" x14ac:dyDescent="0.3">
      <c r="C14" s="87"/>
      <c r="D14" s="87"/>
      <c r="E14" s="87"/>
      <c r="F14" s="87"/>
    </row>
    <row r="15" spans="2:6" ht="15" customHeight="1" outlineLevel="1" x14ac:dyDescent="0.3">
      <c r="B15" s="88" t="s">
        <v>476</v>
      </c>
      <c r="C15" s="87"/>
      <c r="D15" s="87"/>
      <c r="E15" s="87"/>
      <c r="F15" s="87"/>
    </row>
    <row r="16" spans="2:6" x14ac:dyDescent="0.3">
      <c r="B16" s="233"/>
      <c r="C16" s="233"/>
      <c r="D16" s="85"/>
      <c r="E16" s="85"/>
      <c r="F16" s="84"/>
    </row>
    <row r="17" spans="2:6" ht="79.95" customHeight="1" x14ac:dyDescent="0.3">
      <c r="B17" s="232" t="s">
        <v>166</v>
      </c>
      <c r="C17" s="231" t="s">
        <v>165</v>
      </c>
      <c r="D17" s="231" t="s">
        <v>164</v>
      </c>
      <c r="E17" s="81" t="s">
        <v>163</v>
      </c>
      <c r="F17" s="81" t="s">
        <v>162</v>
      </c>
    </row>
    <row r="18" spans="2:6" x14ac:dyDescent="0.3">
      <c r="B18" s="79">
        <v>1</v>
      </c>
      <c r="C18" s="80">
        <v>2</v>
      </c>
      <c r="D18" s="80">
        <v>3</v>
      </c>
      <c r="E18" s="79">
        <v>4</v>
      </c>
      <c r="F18" s="79">
        <v>5</v>
      </c>
    </row>
    <row r="19" spans="2:6" ht="21" customHeight="1" x14ac:dyDescent="0.3">
      <c r="B19" s="456" t="s">
        <v>161</v>
      </c>
      <c r="C19" s="457"/>
      <c r="D19" s="457"/>
      <c r="E19" s="457"/>
      <c r="F19" s="457"/>
    </row>
    <row r="20" spans="2:6" ht="72" customHeight="1" x14ac:dyDescent="0.3">
      <c r="B20" s="454">
        <v>1</v>
      </c>
      <c r="C20" s="460" t="s">
        <v>475</v>
      </c>
      <c r="D20" s="77" t="s">
        <v>474</v>
      </c>
      <c r="E20" s="229" t="s">
        <v>473</v>
      </c>
      <c r="F20" s="223">
        <v>1.1000000000000001</v>
      </c>
    </row>
    <row r="21" spans="2:6" ht="45.6" outlineLevel="1" x14ac:dyDescent="0.3">
      <c r="B21" s="487"/>
      <c r="C21" s="486"/>
      <c r="D21" s="74" t="s">
        <v>463</v>
      </c>
      <c r="E21" s="227"/>
      <c r="F21" s="226" t="s">
        <v>116</v>
      </c>
    </row>
    <row r="22" spans="2:6" ht="57" outlineLevel="1" x14ac:dyDescent="0.3">
      <c r="B22" s="487"/>
      <c r="C22" s="228"/>
      <c r="D22" s="74" t="s">
        <v>462</v>
      </c>
      <c r="E22" s="227"/>
      <c r="F22" s="226" t="s">
        <v>116</v>
      </c>
    </row>
    <row r="23" spans="2:6" ht="34.200000000000003" outlineLevel="1" x14ac:dyDescent="0.3">
      <c r="B23" s="455"/>
      <c r="C23" s="228"/>
      <c r="D23" s="74" t="s">
        <v>389</v>
      </c>
      <c r="E23" s="227"/>
      <c r="F23" s="226" t="s">
        <v>116</v>
      </c>
    </row>
    <row r="24" spans="2:6" ht="66" x14ac:dyDescent="0.3">
      <c r="B24" s="454">
        <v>2</v>
      </c>
      <c r="C24" s="230" t="s">
        <v>472</v>
      </c>
      <c r="D24" s="77" t="s">
        <v>471</v>
      </c>
      <c r="E24" s="229" t="s">
        <v>470</v>
      </c>
      <c r="F24" s="223">
        <v>69.540000000000006</v>
      </c>
    </row>
    <row r="25" spans="2:6" ht="45.6" outlineLevel="1" x14ac:dyDescent="0.3">
      <c r="B25" s="487"/>
      <c r="C25" s="228"/>
      <c r="D25" s="74" t="s">
        <v>463</v>
      </c>
      <c r="E25" s="227"/>
      <c r="F25" s="226" t="s">
        <v>116</v>
      </c>
    </row>
    <row r="26" spans="2:6" ht="57" outlineLevel="1" x14ac:dyDescent="0.3">
      <c r="B26" s="487"/>
      <c r="C26" s="228"/>
      <c r="D26" s="74" t="s">
        <v>462</v>
      </c>
      <c r="E26" s="227"/>
      <c r="F26" s="226" t="s">
        <v>116</v>
      </c>
    </row>
    <row r="27" spans="2:6" ht="34.200000000000003" outlineLevel="1" x14ac:dyDescent="0.3">
      <c r="B27" s="455"/>
      <c r="C27" s="228"/>
      <c r="D27" s="74" t="s">
        <v>389</v>
      </c>
      <c r="E27" s="227"/>
      <c r="F27" s="226" t="s">
        <v>116</v>
      </c>
    </row>
    <row r="28" spans="2:6" ht="66" x14ac:dyDescent="0.3">
      <c r="B28" s="454">
        <v>3</v>
      </c>
      <c r="C28" s="230" t="s">
        <v>469</v>
      </c>
      <c r="D28" s="77" t="s">
        <v>468</v>
      </c>
      <c r="E28" s="229" t="s">
        <v>467</v>
      </c>
      <c r="F28" s="223">
        <v>34.56</v>
      </c>
    </row>
    <row r="29" spans="2:6" ht="45.6" outlineLevel="1" x14ac:dyDescent="0.3">
      <c r="B29" s="487"/>
      <c r="C29" s="228"/>
      <c r="D29" s="74" t="s">
        <v>463</v>
      </c>
      <c r="E29" s="227"/>
      <c r="F29" s="226" t="s">
        <v>116</v>
      </c>
    </row>
    <row r="30" spans="2:6" ht="57" outlineLevel="1" x14ac:dyDescent="0.3">
      <c r="B30" s="487"/>
      <c r="C30" s="228"/>
      <c r="D30" s="74" t="s">
        <v>462</v>
      </c>
      <c r="E30" s="227"/>
      <c r="F30" s="226" t="s">
        <v>116</v>
      </c>
    </row>
    <row r="31" spans="2:6" ht="34.200000000000003" outlineLevel="1" x14ac:dyDescent="0.3">
      <c r="B31" s="455"/>
      <c r="C31" s="228"/>
      <c r="D31" s="74" t="s">
        <v>389</v>
      </c>
      <c r="E31" s="227"/>
      <c r="F31" s="226" t="s">
        <v>116</v>
      </c>
    </row>
    <row r="32" spans="2:6" ht="92.4" x14ac:dyDescent="0.3">
      <c r="B32" s="454">
        <v>4</v>
      </c>
      <c r="C32" s="230" t="s">
        <v>466</v>
      </c>
      <c r="D32" s="77" t="s">
        <v>465</v>
      </c>
      <c r="E32" s="229" t="s">
        <v>464</v>
      </c>
      <c r="F32" s="223">
        <v>13.77</v>
      </c>
    </row>
    <row r="33" spans="2:6" ht="45.6" outlineLevel="1" x14ac:dyDescent="0.3">
      <c r="B33" s="487"/>
      <c r="C33" s="228"/>
      <c r="D33" s="74" t="s">
        <v>463</v>
      </c>
      <c r="E33" s="227"/>
      <c r="F33" s="226" t="s">
        <v>116</v>
      </c>
    </row>
    <row r="34" spans="2:6" ht="57" outlineLevel="1" x14ac:dyDescent="0.3">
      <c r="B34" s="487"/>
      <c r="C34" s="228"/>
      <c r="D34" s="74" t="s">
        <v>462</v>
      </c>
      <c r="E34" s="227"/>
      <c r="F34" s="226" t="s">
        <v>116</v>
      </c>
    </row>
    <row r="35" spans="2:6" ht="34.200000000000003" outlineLevel="1" x14ac:dyDescent="0.3">
      <c r="B35" s="487"/>
      <c r="C35" s="228"/>
      <c r="D35" s="74" t="s">
        <v>461</v>
      </c>
      <c r="E35" s="227"/>
      <c r="F35" s="226" t="s">
        <v>116</v>
      </c>
    </row>
    <row r="36" spans="2:6" ht="34.200000000000003" outlineLevel="1" x14ac:dyDescent="0.3">
      <c r="B36" s="455"/>
      <c r="C36" s="228"/>
      <c r="D36" s="74" t="s">
        <v>389</v>
      </c>
      <c r="E36" s="227"/>
      <c r="F36" s="226" t="s">
        <v>116</v>
      </c>
    </row>
    <row r="37" spans="2:6" ht="14.4" x14ac:dyDescent="0.3">
      <c r="B37" s="224"/>
      <c r="C37" s="458" t="s">
        <v>143</v>
      </c>
      <c r="D37" s="459"/>
      <c r="E37" s="459"/>
      <c r="F37" s="225"/>
    </row>
    <row r="38" spans="2:6" ht="14.4" x14ac:dyDescent="0.3">
      <c r="B38" s="224"/>
      <c r="C38" s="460" t="s">
        <v>460</v>
      </c>
      <c r="D38" s="461"/>
      <c r="E38" s="461"/>
      <c r="F38" s="223">
        <v>118.97</v>
      </c>
    </row>
    <row r="39" spans="2:6" ht="14.4" x14ac:dyDescent="0.3">
      <c r="B39" s="224"/>
      <c r="C39" s="458" t="s">
        <v>141</v>
      </c>
      <c r="D39" s="459"/>
      <c r="E39" s="459"/>
      <c r="F39" s="225">
        <v>118.97</v>
      </c>
    </row>
    <row r="40" spans="2:6" ht="21" customHeight="1" x14ac:dyDescent="0.3">
      <c r="B40" s="456" t="s">
        <v>459</v>
      </c>
      <c r="C40" s="457"/>
      <c r="D40" s="457"/>
      <c r="E40" s="457"/>
      <c r="F40" s="457"/>
    </row>
    <row r="41" spans="2:6" ht="124.5" customHeight="1" x14ac:dyDescent="0.3">
      <c r="B41" s="454">
        <v>5</v>
      </c>
      <c r="C41" s="460" t="s">
        <v>458</v>
      </c>
      <c r="D41" s="77" t="s">
        <v>457</v>
      </c>
      <c r="E41" s="229" t="s">
        <v>456</v>
      </c>
      <c r="F41" s="223">
        <v>97.92</v>
      </c>
    </row>
    <row r="42" spans="2:6" ht="34.200000000000003" outlineLevel="1" x14ac:dyDescent="0.3">
      <c r="B42" s="455"/>
      <c r="C42" s="475"/>
      <c r="D42" s="74" t="s">
        <v>389</v>
      </c>
      <c r="E42" s="227"/>
      <c r="F42" s="226" t="s">
        <v>116</v>
      </c>
    </row>
    <row r="43" spans="2:6" ht="79.2" x14ac:dyDescent="0.3">
      <c r="B43" s="454">
        <v>6</v>
      </c>
      <c r="C43" s="230" t="s">
        <v>455</v>
      </c>
      <c r="D43" s="77" t="s">
        <v>454</v>
      </c>
      <c r="E43" s="229" t="s">
        <v>453</v>
      </c>
      <c r="F43" s="223">
        <v>20.14</v>
      </c>
    </row>
    <row r="44" spans="2:6" ht="34.200000000000003" outlineLevel="1" x14ac:dyDescent="0.3">
      <c r="B44" s="455"/>
      <c r="C44" s="228"/>
      <c r="D44" s="74" t="s">
        <v>389</v>
      </c>
      <c r="E44" s="227"/>
      <c r="F44" s="226" t="s">
        <v>116</v>
      </c>
    </row>
    <row r="45" spans="2:6" ht="66" x14ac:dyDescent="0.3">
      <c r="B45" s="454">
        <v>7</v>
      </c>
      <c r="C45" s="230" t="s">
        <v>452</v>
      </c>
      <c r="D45" s="77" t="s">
        <v>451</v>
      </c>
      <c r="E45" s="229" t="s">
        <v>450</v>
      </c>
      <c r="F45" s="223">
        <v>29.12</v>
      </c>
    </row>
    <row r="46" spans="2:6" ht="34.200000000000003" outlineLevel="1" x14ac:dyDescent="0.3">
      <c r="B46" s="455"/>
      <c r="C46" s="228"/>
      <c r="D46" s="74" t="s">
        <v>389</v>
      </c>
      <c r="E46" s="227"/>
      <c r="F46" s="226" t="s">
        <v>116</v>
      </c>
    </row>
    <row r="47" spans="2:6" ht="74.25" customHeight="1" x14ac:dyDescent="0.3">
      <c r="B47" s="454">
        <v>8</v>
      </c>
      <c r="C47" s="460" t="s">
        <v>449</v>
      </c>
      <c r="D47" s="77" t="s">
        <v>448</v>
      </c>
      <c r="E47" s="229" t="s">
        <v>447</v>
      </c>
      <c r="F47" s="223">
        <v>2.69</v>
      </c>
    </row>
    <row r="48" spans="2:6" ht="34.200000000000003" outlineLevel="1" x14ac:dyDescent="0.3">
      <c r="B48" s="455"/>
      <c r="C48" s="475"/>
      <c r="D48" s="74" t="s">
        <v>389</v>
      </c>
      <c r="E48" s="227"/>
      <c r="F48" s="226" t="s">
        <v>116</v>
      </c>
    </row>
    <row r="49" spans="2:6" ht="52.8" x14ac:dyDescent="0.3">
      <c r="B49" s="454">
        <v>9</v>
      </c>
      <c r="C49" s="230" t="s">
        <v>446</v>
      </c>
      <c r="D49" s="77" t="s">
        <v>445</v>
      </c>
      <c r="E49" s="229" t="s">
        <v>444</v>
      </c>
      <c r="F49" s="223">
        <v>1.28</v>
      </c>
    </row>
    <row r="50" spans="2:6" ht="34.200000000000003" outlineLevel="1" x14ac:dyDescent="0.3">
      <c r="B50" s="455"/>
      <c r="C50" s="228"/>
      <c r="D50" s="74" t="s">
        <v>389</v>
      </c>
      <c r="E50" s="227"/>
      <c r="F50" s="226" t="s">
        <v>116</v>
      </c>
    </row>
    <row r="51" spans="2:6" ht="52.8" x14ac:dyDescent="0.3">
      <c r="B51" s="454">
        <v>10</v>
      </c>
      <c r="C51" s="230" t="s">
        <v>443</v>
      </c>
      <c r="D51" s="77" t="s">
        <v>442</v>
      </c>
      <c r="E51" s="229" t="s">
        <v>441</v>
      </c>
      <c r="F51" s="223">
        <v>1.95</v>
      </c>
    </row>
    <row r="52" spans="2:6" ht="34.200000000000003" outlineLevel="1" x14ac:dyDescent="0.3">
      <c r="B52" s="455"/>
      <c r="C52" s="228"/>
      <c r="D52" s="74" t="s">
        <v>389</v>
      </c>
      <c r="E52" s="227"/>
      <c r="F52" s="226" t="s">
        <v>116</v>
      </c>
    </row>
    <row r="53" spans="2:6" ht="141.75" customHeight="1" x14ac:dyDescent="0.3">
      <c r="B53" s="454">
        <v>11</v>
      </c>
      <c r="C53" s="460" t="s">
        <v>440</v>
      </c>
      <c r="D53" s="77" t="s">
        <v>439</v>
      </c>
      <c r="E53" s="229" t="s">
        <v>438</v>
      </c>
      <c r="F53" s="223">
        <v>60.42</v>
      </c>
    </row>
    <row r="54" spans="2:6" ht="34.200000000000003" outlineLevel="1" x14ac:dyDescent="0.3">
      <c r="B54" s="455"/>
      <c r="C54" s="475"/>
      <c r="D54" s="74" t="s">
        <v>389</v>
      </c>
      <c r="E54" s="227"/>
      <c r="F54" s="226" t="s">
        <v>116</v>
      </c>
    </row>
    <row r="55" spans="2:6" ht="63.75" customHeight="1" x14ac:dyDescent="0.3">
      <c r="B55" s="454">
        <v>12</v>
      </c>
      <c r="C55" s="460" t="s">
        <v>437</v>
      </c>
      <c r="D55" s="77" t="s">
        <v>436</v>
      </c>
      <c r="E55" s="229" t="s">
        <v>435</v>
      </c>
      <c r="F55" s="223">
        <v>0.95</v>
      </c>
    </row>
    <row r="56" spans="2:6" ht="34.200000000000003" outlineLevel="1" x14ac:dyDescent="0.3">
      <c r="B56" s="455"/>
      <c r="C56" s="475"/>
      <c r="D56" s="74" t="s">
        <v>389</v>
      </c>
      <c r="E56" s="227"/>
      <c r="F56" s="226" t="s">
        <v>116</v>
      </c>
    </row>
    <row r="57" spans="2:6" ht="66" x14ac:dyDescent="0.3">
      <c r="B57" s="454">
        <v>13</v>
      </c>
      <c r="C57" s="230" t="s">
        <v>434</v>
      </c>
      <c r="D57" s="77" t="s">
        <v>433</v>
      </c>
      <c r="E57" s="229" t="s">
        <v>432</v>
      </c>
      <c r="F57" s="223">
        <v>0.7</v>
      </c>
    </row>
    <row r="58" spans="2:6" ht="34.200000000000003" outlineLevel="1" x14ac:dyDescent="0.3">
      <c r="B58" s="455"/>
      <c r="C58" s="228"/>
      <c r="D58" s="74" t="s">
        <v>389</v>
      </c>
      <c r="E58" s="227"/>
      <c r="F58" s="226" t="s">
        <v>116</v>
      </c>
    </row>
    <row r="59" spans="2:6" ht="92.4" x14ac:dyDescent="0.3">
      <c r="B59" s="454">
        <v>14</v>
      </c>
      <c r="C59" s="230" t="s">
        <v>431</v>
      </c>
      <c r="D59" s="77" t="s">
        <v>430</v>
      </c>
      <c r="E59" s="229" t="s">
        <v>429</v>
      </c>
      <c r="F59" s="223">
        <v>3.94</v>
      </c>
    </row>
    <row r="60" spans="2:6" ht="34.200000000000003" outlineLevel="1" x14ac:dyDescent="0.3">
      <c r="B60" s="455"/>
      <c r="C60" s="228"/>
      <c r="D60" s="74" t="s">
        <v>389</v>
      </c>
      <c r="E60" s="227"/>
      <c r="F60" s="226" t="s">
        <v>116</v>
      </c>
    </row>
    <row r="61" spans="2:6" ht="66" x14ac:dyDescent="0.3">
      <c r="B61" s="454">
        <v>15</v>
      </c>
      <c r="C61" s="230" t="s">
        <v>428</v>
      </c>
      <c r="D61" s="77" t="s">
        <v>427</v>
      </c>
      <c r="E61" s="229" t="s">
        <v>426</v>
      </c>
      <c r="F61" s="223">
        <v>4.66</v>
      </c>
    </row>
    <row r="62" spans="2:6" ht="34.200000000000003" outlineLevel="1" x14ac:dyDescent="0.3">
      <c r="B62" s="455"/>
      <c r="C62" s="228"/>
      <c r="D62" s="74" t="s">
        <v>389</v>
      </c>
      <c r="E62" s="227"/>
      <c r="F62" s="226" t="s">
        <v>116</v>
      </c>
    </row>
    <row r="63" spans="2:6" ht="52.8" x14ac:dyDescent="0.3">
      <c r="B63" s="454">
        <v>16</v>
      </c>
      <c r="C63" s="230" t="s">
        <v>425</v>
      </c>
      <c r="D63" s="77" t="s">
        <v>424</v>
      </c>
      <c r="E63" s="229" t="s">
        <v>423</v>
      </c>
      <c r="F63" s="223">
        <v>3.34</v>
      </c>
    </row>
    <row r="64" spans="2:6" ht="34.200000000000003" outlineLevel="1" x14ac:dyDescent="0.3">
      <c r="B64" s="455"/>
      <c r="C64" s="228"/>
      <c r="D64" s="74" t="s">
        <v>389</v>
      </c>
      <c r="E64" s="227"/>
      <c r="F64" s="226" t="s">
        <v>116</v>
      </c>
    </row>
    <row r="65" spans="2:6" ht="79.2" x14ac:dyDescent="0.3">
      <c r="B65" s="454">
        <v>17</v>
      </c>
      <c r="C65" s="230" t="s">
        <v>422</v>
      </c>
      <c r="D65" s="77" t="s">
        <v>421</v>
      </c>
      <c r="E65" s="229" t="s">
        <v>420</v>
      </c>
      <c r="F65" s="223">
        <v>3.76</v>
      </c>
    </row>
    <row r="66" spans="2:6" ht="34.200000000000003" outlineLevel="1" x14ac:dyDescent="0.3">
      <c r="B66" s="455"/>
      <c r="C66" s="228"/>
      <c r="D66" s="74" t="s">
        <v>389</v>
      </c>
      <c r="E66" s="227"/>
      <c r="F66" s="226" t="s">
        <v>116</v>
      </c>
    </row>
    <row r="67" spans="2:6" ht="14.4" x14ac:dyDescent="0.3">
      <c r="B67" s="224"/>
      <c r="C67" s="458" t="s">
        <v>419</v>
      </c>
      <c r="D67" s="459"/>
      <c r="E67" s="459"/>
      <c r="F67" s="225"/>
    </row>
    <row r="68" spans="2:6" ht="14.4" x14ac:dyDescent="0.3">
      <c r="B68" s="224"/>
      <c r="C68" s="460" t="s">
        <v>418</v>
      </c>
      <c r="D68" s="461"/>
      <c r="E68" s="461"/>
      <c r="F68" s="223">
        <v>230.87</v>
      </c>
    </row>
    <row r="69" spans="2:6" ht="14.4" x14ac:dyDescent="0.3">
      <c r="B69" s="224"/>
      <c r="C69" s="458" t="s">
        <v>417</v>
      </c>
      <c r="D69" s="459"/>
      <c r="E69" s="459"/>
      <c r="F69" s="225">
        <v>230.87</v>
      </c>
    </row>
    <row r="70" spans="2:6" ht="21" customHeight="1" x14ac:dyDescent="0.3">
      <c r="B70" s="456" t="s">
        <v>416</v>
      </c>
      <c r="C70" s="457"/>
      <c r="D70" s="457"/>
      <c r="E70" s="457"/>
      <c r="F70" s="457"/>
    </row>
    <row r="71" spans="2:6" ht="79.2" x14ac:dyDescent="0.3">
      <c r="B71" s="454">
        <v>18</v>
      </c>
      <c r="C71" s="230" t="s">
        <v>415</v>
      </c>
      <c r="D71" s="77" t="s">
        <v>414</v>
      </c>
      <c r="E71" s="229" t="s">
        <v>413</v>
      </c>
      <c r="F71" s="223">
        <v>30.55</v>
      </c>
    </row>
    <row r="72" spans="2:6" ht="34.200000000000003" outlineLevel="1" x14ac:dyDescent="0.3">
      <c r="B72" s="455"/>
      <c r="C72" s="228"/>
      <c r="D72" s="74" t="s">
        <v>389</v>
      </c>
      <c r="E72" s="227"/>
      <c r="F72" s="226" t="s">
        <v>116</v>
      </c>
    </row>
    <row r="73" spans="2:6" ht="92.4" x14ac:dyDescent="0.3">
      <c r="B73" s="454">
        <v>19</v>
      </c>
      <c r="C73" s="230" t="s">
        <v>412</v>
      </c>
      <c r="D73" s="77" t="s">
        <v>411</v>
      </c>
      <c r="E73" s="229" t="s">
        <v>410</v>
      </c>
      <c r="F73" s="223">
        <v>1.1299999999999999</v>
      </c>
    </row>
    <row r="74" spans="2:6" ht="34.200000000000003" outlineLevel="1" x14ac:dyDescent="0.3">
      <c r="B74" s="455"/>
      <c r="C74" s="228"/>
      <c r="D74" s="74" t="s">
        <v>389</v>
      </c>
      <c r="E74" s="227"/>
      <c r="F74" s="226" t="s">
        <v>116</v>
      </c>
    </row>
    <row r="75" spans="2:6" ht="72.75" customHeight="1" x14ac:dyDescent="0.3">
      <c r="B75" s="454">
        <v>20</v>
      </c>
      <c r="C75" s="460" t="s">
        <v>409</v>
      </c>
      <c r="D75" s="77" t="s">
        <v>408</v>
      </c>
      <c r="E75" s="229" t="s">
        <v>407</v>
      </c>
      <c r="F75" s="223">
        <v>0.89</v>
      </c>
    </row>
    <row r="76" spans="2:6" ht="57" outlineLevel="1" x14ac:dyDescent="0.3">
      <c r="B76" s="487"/>
      <c r="C76" s="486"/>
      <c r="D76" s="74" t="s">
        <v>406</v>
      </c>
      <c r="E76" s="227"/>
      <c r="F76" s="226" t="s">
        <v>116</v>
      </c>
    </row>
    <row r="77" spans="2:6" ht="34.200000000000003" outlineLevel="1" x14ac:dyDescent="0.3">
      <c r="B77" s="455"/>
      <c r="C77" s="228"/>
      <c r="D77" s="74" t="s">
        <v>389</v>
      </c>
      <c r="E77" s="227"/>
      <c r="F77" s="226" t="s">
        <v>116</v>
      </c>
    </row>
    <row r="78" spans="2:6" ht="70.5" customHeight="1" x14ac:dyDescent="0.3">
      <c r="B78" s="454">
        <v>21</v>
      </c>
      <c r="C78" s="460" t="s">
        <v>405</v>
      </c>
      <c r="D78" s="77" t="s">
        <v>404</v>
      </c>
      <c r="E78" s="229" t="s">
        <v>403</v>
      </c>
      <c r="F78" s="223">
        <v>41.52</v>
      </c>
    </row>
    <row r="79" spans="2:6" ht="57" outlineLevel="1" x14ac:dyDescent="0.3">
      <c r="B79" s="487"/>
      <c r="C79" s="486"/>
      <c r="D79" s="74" t="s">
        <v>402</v>
      </c>
      <c r="E79" s="227"/>
      <c r="F79" s="226" t="s">
        <v>116</v>
      </c>
    </row>
    <row r="80" spans="2:6" ht="34.200000000000003" outlineLevel="1" x14ac:dyDescent="0.3">
      <c r="B80" s="455"/>
      <c r="C80" s="228"/>
      <c r="D80" s="74" t="s">
        <v>389</v>
      </c>
      <c r="E80" s="227"/>
      <c r="F80" s="226" t="s">
        <v>116</v>
      </c>
    </row>
    <row r="81" spans="2:6" ht="66" x14ac:dyDescent="0.3">
      <c r="B81" s="454">
        <v>22</v>
      </c>
      <c r="C81" s="230" t="s">
        <v>401</v>
      </c>
      <c r="D81" s="77" t="s">
        <v>400</v>
      </c>
      <c r="E81" s="229" t="s">
        <v>399</v>
      </c>
      <c r="F81" s="223">
        <v>2.46</v>
      </c>
    </row>
    <row r="82" spans="2:6" ht="45.6" outlineLevel="1" x14ac:dyDescent="0.3">
      <c r="B82" s="487"/>
      <c r="C82" s="228"/>
      <c r="D82" s="74" t="s">
        <v>398</v>
      </c>
      <c r="E82" s="227"/>
      <c r="F82" s="226" t="s">
        <v>116</v>
      </c>
    </row>
    <row r="83" spans="2:6" ht="34.200000000000003" outlineLevel="1" x14ac:dyDescent="0.3">
      <c r="B83" s="455"/>
      <c r="C83" s="228"/>
      <c r="D83" s="74" t="s">
        <v>389</v>
      </c>
      <c r="E83" s="227"/>
      <c r="F83" s="226" t="s">
        <v>116</v>
      </c>
    </row>
    <row r="84" spans="2:6" ht="14.4" x14ac:dyDescent="0.3">
      <c r="B84" s="224"/>
      <c r="C84" s="458" t="s">
        <v>397</v>
      </c>
      <c r="D84" s="459"/>
      <c r="E84" s="459"/>
      <c r="F84" s="225"/>
    </row>
    <row r="85" spans="2:6" ht="14.4" x14ac:dyDescent="0.3">
      <c r="B85" s="224"/>
      <c r="C85" s="460" t="s">
        <v>385</v>
      </c>
      <c r="D85" s="461"/>
      <c r="E85" s="461"/>
      <c r="F85" s="223">
        <v>31.68</v>
      </c>
    </row>
    <row r="86" spans="2:6" ht="14.4" x14ac:dyDescent="0.3">
      <c r="B86" s="224"/>
      <c r="C86" s="460" t="s">
        <v>396</v>
      </c>
      <c r="D86" s="461"/>
      <c r="E86" s="461"/>
      <c r="F86" s="223">
        <v>31.68</v>
      </c>
    </row>
    <row r="87" spans="2:6" ht="14.4" x14ac:dyDescent="0.3">
      <c r="B87" s="224"/>
      <c r="C87" s="460" t="s">
        <v>383</v>
      </c>
      <c r="D87" s="461"/>
      <c r="E87" s="461"/>
      <c r="F87" s="223">
        <v>44.87</v>
      </c>
    </row>
    <row r="88" spans="2:6" ht="14.4" x14ac:dyDescent="0.3">
      <c r="B88" s="224"/>
      <c r="C88" s="460" t="s">
        <v>395</v>
      </c>
      <c r="D88" s="461"/>
      <c r="E88" s="461"/>
      <c r="F88" s="223">
        <v>44.87</v>
      </c>
    </row>
    <row r="89" spans="2:6" ht="14.4" x14ac:dyDescent="0.3">
      <c r="B89" s="224"/>
      <c r="C89" s="460" t="s">
        <v>381</v>
      </c>
      <c r="D89" s="461"/>
      <c r="E89" s="461"/>
      <c r="F89" s="223">
        <v>76.55</v>
      </c>
    </row>
    <row r="90" spans="2:6" ht="14.4" x14ac:dyDescent="0.3">
      <c r="B90" s="224"/>
      <c r="C90" s="458" t="s">
        <v>394</v>
      </c>
      <c r="D90" s="459"/>
      <c r="E90" s="459"/>
      <c r="F90" s="225">
        <v>76.55</v>
      </c>
    </row>
    <row r="91" spans="2:6" ht="21" customHeight="1" x14ac:dyDescent="0.3">
      <c r="B91" s="456" t="s">
        <v>393</v>
      </c>
      <c r="C91" s="457"/>
      <c r="D91" s="457"/>
      <c r="E91" s="457"/>
      <c r="F91" s="457"/>
    </row>
    <row r="92" spans="2:6" ht="114.75" customHeight="1" x14ac:dyDescent="0.3">
      <c r="B92" s="454">
        <v>23</v>
      </c>
      <c r="C92" s="460" t="s">
        <v>392</v>
      </c>
      <c r="D92" s="77" t="s">
        <v>391</v>
      </c>
      <c r="E92" s="229" t="s">
        <v>390</v>
      </c>
      <c r="F92" s="223">
        <v>16.079999999999998</v>
      </c>
    </row>
    <row r="93" spans="2:6" ht="34.200000000000003" outlineLevel="1" x14ac:dyDescent="0.3">
      <c r="B93" s="455"/>
      <c r="C93" s="475"/>
      <c r="D93" s="74" t="s">
        <v>389</v>
      </c>
      <c r="E93" s="227"/>
      <c r="F93" s="226" t="s">
        <v>116</v>
      </c>
    </row>
    <row r="94" spans="2:6" ht="14.4" x14ac:dyDescent="0.3">
      <c r="B94" s="224"/>
      <c r="C94" s="458" t="s">
        <v>388</v>
      </c>
      <c r="D94" s="459"/>
      <c r="E94" s="459"/>
      <c r="F94" s="225"/>
    </row>
    <row r="95" spans="2:6" ht="14.4" x14ac:dyDescent="0.3">
      <c r="B95" s="224"/>
      <c r="C95" s="460" t="s">
        <v>387</v>
      </c>
      <c r="D95" s="461"/>
      <c r="E95" s="461"/>
      <c r="F95" s="223">
        <v>16.079999999999998</v>
      </c>
    </row>
    <row r="96" spans="2:6" ht="14.4" x14ac:dyDescent="0.3">
      <c r="B96" s="224"/>
      <c r="C96" s="458" t="s">
        <v>386</v>
      </c>
      <c r="D96" s="459"/>
      <c r="E96" s="459"/>
      <c r="F96" s="225">
        <v>16.079999999999998</v>
      </c>
    </row>
    <row r="97" spans="2:6" ht="14.4" x14ac:dyDescent="0.3">
      <c r="B97" s="224"/>
      <c r="C97" s="458" t="s">
        <v>112</v>
      </c>
      <c r="D97" s="459"/>
      <c r="E97" s="459"/>
      <c r="F97" s="225"/>
    </row>
    <row r="98" spans="2:6" ht="14.4" x14ac:dyDescent="0.3">
      <c r="B98" s="224"/>
      <c r="C98" s="460" t="s">
        <v>385</v>
      </c>
      <c r="D98" s="461"/>
      <c r="E98" s="461"/>
      <c r="F98" s="223">
        <v>381.52</v>
      </c>
    </row>
    <row r="99" spans="2:6" ht="14.4" x14ac:dyDescent="0.3">
      <c r="B99" s="224"/>
      <c r="C99" s="460" t="s">
        <v>384</v>
      </c>
      <c r="D99" s="461"/>
      <c r="E99" s="461"/>
      <c r="F99" s="223">
        <v>381.52</v>
      </c>
    </row>
    <row r="100" spans="2:6" ht="14.4" x14ac:dyDescent="0.3">
      <c r="B100" s="224"/>
      <c r="C100" s="460" t="s">
        <v>383</v>
      </c>
      <c r="D100" s="461"/>
      <c r="E100" s="461"/>
      <c r="F100" s="223">
        <v>60.95</v>
      </c>
    </row>
    <row r="101" spans="2:6" ht="14.4" x14ac:dyDescent="0.3">
      <c r="B101" s="224"/>
      <c r="C101" s="460" t="s">
        <v>382</v>
      </c>
      <c r="D101" s="461"/>
      <c r="E101" s="461"/>
      <c r="F101" s="223">
        <v>60.95</v>
      </c>
    </row>
    <row r="102" spans="2:6" ht="14.4" x14ac:dyDescent="0.3">
      <c r="B102" s="224"/>
      <c r="C102" s="460" t="s">
        <v>381</v>
      </c>
      <c r="D102" s="461"/>
      <c r="E102" s="461"/>
      <c r="F102" s="223">
        <v>442.47</v>
      </c>
    </row>
    <row r="103" spans="2:6" ht="14.4" x14ac:dyDescent="0.3">
      <c r="B103" s="222"/>
      <c r="C103" s="452" t="s">
        <v>110</v>
      </c>
      <c r="D103" s="453"/>
      <c r="E103" s="453"/>
      <c r="F103" s="221">
        <v>442.47</v>
      </c>
    </row>
    <row r="104" spans="2:6" x14ac:dyDescent="0.3">
      <c r="B104" s="220"/>
      <c r="C104" s="219"/>
      <c r="D104" s="64"/>
      <c r="E104" s="218"/>
      <c r="F104" s="217"/>
    </row>
    <row r="105" spans="2:6" x14ac:dyDescent="0.3">
      <c r="B105" s="61" t="s">
        <v>109</v>
      </c>
    </row>
    <row r="106" spans="2:6" x14ac:dyDescent="0.3">
      <c r="B106" s="61" t="s">
        <v>108</v>
      </c>
    </row>
    <row r="107" spans="2:6" x14ac:dyDescent="0.3">
      <c r="B107" s="61" t="s">
        <v>107</v>
      </c>
    </row>
    <row r="109" spans="2:6" x14ac:dyDescent="0.3">
      <c r="B109" s="60"/>
    </row>
  </sheetData>
  <mergeCells count="66">
    <mergeCell ref="B8:E8"/>
    <mergeCell ref="C11:F11"/>
    <mergeCell ref="C13:F13"/>
    <mergeCell ref="B19:F19"/>
    <mergeCell ref="B2:C2"/>
    <mergeCell ref="D3:F3"/>
    <mergeCell ref="B4:F4"/>
    <mergeCell ref="B5:E5"/>
    <mergeCell ref="B7:F7"/>
    <mergeCell ref="B20:B23"/>
    <mergeCell ref="B24:B27"/>
    <mergeCell ref="B53:B54"/>
    <mergeCell ref="B32:B36"/>
    <mergeCell ref="C37:E37"/>
    <mergeCell ref="C38:E38"/>
    <mergeCell ref="C39:E39"/>
    <mergeCell ref="B40:F40"/>
    <mergeCell ref="B41:B42"/>
    <mergeCell ref="B43:B44"/>
    <mergeCell ref="B28:B31"/>
    <mergeCell ref="B45:B46"/>
    <mergeCell ref="B47:B48"/>
    <mergeCell ref="B49:B50"/>
    <mergeCell ref="B51:B52"/>
    <mergeCell ref="C20:C21"/>
    <mergeCell ref="B55:B56"/>
    <mergeCell ref="B57:B58"/>
    <mergeCell ref="B59:B60"/>
    <mergeCell ref="B61:B62"/>
    <mergeCell ref="B63:B64"/>
    <mergeCell ref="B71:B72"/>
    <mergeCell ref="C84:E84"/>
    <mergeCell ref="C85:E85"/>
    <mergeCell ref="C86:E86"/>
    <mergeCell ref="C87:E87"/>
    <mergeCell ref="C78:C79"/>
    <mergeCell ref="B73:B74"/>
    <mergeCell ref="B65:B66"/>
    <mergeCell ref="C67:E67"/>
    <mergeCell ref="C68:E68"/>
    <mergeCell ref="C69:E69"/>
    <mergeCell ref="B70:F70"/>
    <mergeCell ref="C100:E100"/>
    <mergeCell ref="C101:E101"/>
    <mergeCell ref="C102:E102"/>
    <mergeCell ref="C103:E103"/>
    <mergeCell ref="C94:E94"/>
    <mergeCell ref="C95:E95"/>
    <mergeCell ref="C96:E96"/>
    <mergeCell ref="C97:E97"/>
    <mergeCell ref="C98:E98"/>
    <mergeCell ref="C99:E99"/>
    <mergeCell ref="C41:C42"/>
    <mergeCell ref="C47:C48"/>
    <mergeCell ref="C53:C54"/>
    <mergeCell ref="C55:C56"/>
    <mergeCell ref="C75:C76"/>
    <mergeCell ref="C92:C93"/>
    <mergeCell ref="C90:E90"/>
    <mergeCell ref="B91:F91"/>
    <mergeCell ref="B92:B93"/>
    <mergeCell ref="B75:B77"/>
    <mergeCell ref="B78:B80"/>
    <mergeCell ref="B81:B83"/>
    <mergeCell ref="C89:E89"/>
    <mergeCell ref="C88:E88"/>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97322-ED5C-499A-BC80-C68C530048D7}">
  <sheetPr>
    <pageSetUpPr fitToPage="1"/>
  </sheetPr>
  <dimension ref="B1:F137"/>
  <sheetViews>
    <sheetView showGridLines="0" view="pageLayout" topLeftCell="B121" zoomScaleNormal="78" workbookViewId="0">
      <selection activeCell="D144" sqref="D144"/>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570</v>
      </c>
      <c r="C4" s="394"/>
      <c r="D4" s="394"/>
      <c r="E4" s="394"/>
      <c r="F4" s="394"/>
    </row>
    <row r="5" spans="2:6" ht="20.399999999999999" customHeight="1" x14ac:dyDescent="0.3">
      <c r="B5" s="505" t="s">
        <v>174</v>
      </c>
      <c r="C5" s="505"/>
      <c r="D5" s="505"/>
      <c r="E5" s="505"/>
      <c r="F5" s="233"/>
    </row>
    <row r="6" spans="2:6" ht="5.4" customHeight="1" x14ac:dyDescent="0.3">
      <c r="B6" s="233"/>
      <c r="C6" s="233"/>
      <c r="D6" s="233"/>
      <c r="E6" s="233"/>
      <c r="F6" s="233"/>
    </row>
    <row r="7" spans="2:6" ht="38.25" customHeight="1" x14ac:dyDescent="0.3">
      <c r="B7" s="395" t="s">
        <v>569</v>
      </c>
      <c r="C7" s="395"/>
      <c r="D7" s="395"/>
      <c r="E7" s="395"/>
      <c r="F7" s="395"/>
    </row>
    <row r="8" spans="2:6" ht="19.2" customHeight="1" x14ac:dyDescent="0.3">
      <c r="B8" s="462" t="s">
        <v>172</v>
      </c>
      <c r="C8" s="462"/>
      <c r="D8" s="462"/>
      <c r="E8" s="462"/>
      <c r="F8" s="237"/>
    </row>
    <row r="9" spans="2:6" ht="17.399999999999999" customHeight="1" x14ac:dyDescent="0.3">
      <c r="B9" s="236" t="s">
        <v>171</v>
      </c>
      <c r="C9" s="233"/>
      <c r="D9" s="235"/>
      <c r="E9" s="235"/>
      <c r="F9" s="235"/>
    </row>
    <row r="10" spans="2:6" ht="16.95" customHeight="1" x14ac:dyDescent="0.3">
      <c r="C10" s="393" t="s">
        <v>170</v>
      </c>
      <c r="D10" s="393"/>
      <c r="E10" s="393"/>
      <c r="F10" s="393"/>
    </row>
    <row r="11" spans="2:6" ht="25.2" customHeight="1" x14ac:dyDescent="0.3">
      <c r="B11" s="233" t="s">
        <v>169</v>
      </c>
      <c r="C11" s="233"/>
      <c r="D11" s="234"/>
      <c r="E11" s="234"/>
      <c r="F11" s="234"/>
    </row>
    <row r="12" spans="2:6" ht="24" customHeight="1" x14ac:dyDescent="0.3">
      <c r="C12" s="393" t="s">
        <v>168</v>
      </c>
      <c r="D12" s="393"/>
      <c r="E12" s="393"/>
      <c r="F12" s="393"/>
    </row>
    <row r="13" spans="2:6" ht="12.75" customHeight="1" x14ac:dyDescent="0.3">
      <c r="C13" s="87"/>
      <c r="D13" s="87"/>
      <c r="E13" s="87"/>
      <c r="F13" s="87"/>
    </row>
    <row r="14" spans="2:6" ht="15" customHeight="1" outlineLevel="1" x14ac:dyDescent="0.3">
      <c r="B14" s="88" t="s">
        <v>568</v>
      </c>
      <c r="C14" s="87"/>
      <c r="D14" s="87"/>
      <c r="E14" s="87"/>
      <c r="F14" s="87"/>
    </row>
    <row r="15" spans="2:6" x14ac:dyDescent="0.3">
      <c r="B15" s="233"/>
      <c r="C15" s="233"/>
      <c r="D15" s="85"/>
      <c r="E15" s="85"/>
      <c r="F15" s="84"/>
    </row>
    <row r="16" spans="2:6" ht="79.95" customHeight="1" x14ac:dyDescent="0.3">
      <c r="B16" s="232" t="s">
        <v>166</v>
      </c>
      <c r="C16" s="231" t="s">
        <v>165</v>
      </c>
      <c r="D16" s="231" t="s">
        <v>164</v>
      </c>
      <c r="E16" s="81" t="s">
        <v>163</v>
      </c>
      <c r="F16" s="81" t="s">
        <v>162</v>
      </c>
    </row>
    <row r="17" spans="2:6" x14ac:dyDescent="0.3">
      <c r="B17" s="79">
        <v>1</v>
      </c>
      <c r="C17" s="80">
        <v>2</v>
      </c>
      <c r="D17" s="80">
        <v>3</v>
      </c>
      <c r="E17" s="79">
        <v>4</v>
      </c>
      <c r="F17" s="79">
        <v>5</v>
      </c>
    </row>
    <row r="18" spans="2:6" ht="21" customHeight="1" x14ac:dyDescent="0.3">
      <c r="B18" s="456" t="s">
        <v>161</v>
      </c>
      <c r="C18" s="457"/>
      <c r="D18" s="457"/>
      <c r="E18" s="457"/>
      <c r="F18" s="457"/>
    </row>
    <row r="19" spans="2:6" ht="69" customHeight="1" x14ac:dyDescent="0.3">
      <c r="B19" s="454">
        <v>1</v>
      </c>
      <c r="C19" s="460" t="s">
        <v>475</v>
      </c>
      <c r="D19" s="77" t="s">
        <v>474</v>
      </c>
      <c r="E19" s="229" t="s">
        <v>473</v>
      </c>
      <c r="F19" s="223">
        <v>1.1000000000000001</v>
      </c>
    </row>
    <row r="20" spans="2:6" ht="34.200000000000003" outlineLevel="1" x14ac:dyDescent="0.3">
      <c r="B20" s="487"/>
      <c r="C20" s="486"/>
      <c r="D20" s="74" t="s">
        <v>463</v>
      </c>
      <c r="E20" s="227"/>
      <c r="F20" s="226" t="s">
        <v>116</v>
      </c>
    </row>
    <row r="21" spans="2:6" ht="57" outlineLevel="1" x14ac:dyDescent="0.3">
      <c r="B21" s="487"/>
      <c r="C21" s="228"/>
      <c r="D21" s="74" t="s">
        <v>462</v>
      </c>
      <c r="E21" s="227"/>
      <c r="F21" s="226" t="s">
        <v>116</v>
      </c>
    </row>
    <row r="22" spans="2:6" ht="34.200000000000003" outlineLevel="1" x14ac:dyDescent="0.3">
      <c r="B22" s="455"/>
      <c r="C22" s="228"/>
      <c r="D22" s="74" t="s">
        <v>389</v>
      </c>
      <c r="E22" s="227"/>
      <c r="F22" s="226" t="s">
        <v>116</v>
      </c>
    </row>
    <row r="23" spans="2:6" ht="66" x14ac:dyDescent="0.3">
      <c r="B23" s="454">
        <v>2</v>
      </c>
      <c r="C23" s="230" t="s">
        <v>567</v>
      </c>
      <c r="D23" s="77" t="s">
        <v>566</v>
      </c>
      <c r="E23" s="229" t="s">
        <v>565</v>
      </c>
      <c r="F23" s="223">
        <v>12.5</v>
      </c>
    </row>
    <row r="24" spans="2:6" ht="34.200000000000003" outlineLevel="1" x14ac:dyDescent="0.3">
      <c r="B24" s="487"/>
      <c r="C24" s="228"/>
      <c r="D24" s="74" t="s">
        <v>463</v>
      </c>
      <c r="E24" s="227"/>
      <c r="F24" s="226" t="s">
        <v>116</v>
      </c>
    </row>
    <row r="25" spans="2:6" ht="57" outlineLevel="1" x14ac:dyDescent="0.3">
      <c r="B25" s="487"/>
      <c r="C25" s="228"/>
      <c r="D25" s="74" t="s">
        <v>462</v>
      </c>
      <c r="E25" s="227"/>
      <c r="F25" s="226" t="s">
        <v>116</v>
      </c>
    </row>
    <row r="26" spans="2:6" ht="34.200000000000003" outlineLevel="1" x14ac:dyDescent="0.3">
      <c r="B26" s="487"/>
      <c r="C26" s="228"/>
      <c r="D26" s="74" t="s">
        <v>461</v>
      </c>
      <c r="E26" s="227"/>
      <c r="F26" s="226" t="s">
        <v>116</v>
      </c>
    </row>
    <row r="27" spans="2:6" ht="34.200000000000003" outlineLevel="1" x14ac:dyDescent="0.3">
      <c r="B27" s="455"/>
      <c r="C27" s="228"/>
      <c r="D27" s="74" t="s">
        <v>389</v>
      </c>
      <c r="E27" s="227"/>
      <c r="F27" s="226" t="s">
        <v>116</v>
      </c>
    </row>
    <row r="28" spans="2:6" ht="66" x14ac:dyDescent="0.3">
      <c r="B28" s="454">
        <v>3</v>
      </c>
      <c r="C28" s="230" t="s">
        <v>564</v>
      </c>
      <c r="D28" s="77" t="s">
        <v>563</v>
      </c>
      <c r="E28" s="229" t="s">
        <v>562</v>
      </c>
      <c r="F28" s="223">
        <v>27.85</v>
      </c>
    </row>
    <row r="29" spans="2:6" ht="34.200000000000003" outlineLevel="1" x14ac:dyDescent="0.3">
      <c r="B29" s="487"/>
      <c r="C29" s="228"/>
      <c r="D29" s="74" t="s">
        <v>463</v>
      </c>
      <c r="E29" s="227"/>
      <c r="F29" s="226" t="s">
        <v>116</v>
      </c>
    </row>
    <row r="30" spans="2:6" ht="57" outlineLevel="1" x14ac:dyDescent="0.3">
      <c r="B30" s="487"/>
      <c r="C30" s="228"/>
      <c r="D30" s="74" t="s">
        <v>462</v>
      </c>
      <c r="E30" s="227"/>
      <c r="F30" s="226" t="s">
        <v>116</v>
      </c>
    </row>
    <row r="31" spans="2:6" ht="34.200000000000003" outlineLevel="1" x14ac:dyDescent="0.3">
      <c r="B31" s="487"/>
      <c r="C31" s="228"/>
      <c r="D31" s="74" t="s">
        <v>461</v>
      </c>
      <c r="E31" s="227"/>
      <c r="F31" s="226" t="s">
        <v>116</v>
      </c>
    </row>
    <row r="32" spans="2:6" ht="34.200000000000003" outlineLevel="1" x14ac:dyDescent="0.3">
      <c r="B32" s="455"/>
      <c r="C32" s="228"/>
      <c r="D32" s="74" t="s">
        <v>389</v>
      </c>
      <c r="E32" s="227"/>
      <c r="F32" s="226" t="s">
        <v>116</v>
      </c>
    </row>
    <row r="33" spans="2:6" ht="63.75" customHeight="1" x14ac:dyDescent="0.3">
      <c r="B33" s="454">
        <v>4</v>
      </c>
      <c r="C33" s="460" t="s">
        <v>561</v>
      </c>
      <c r="D33" s="77" t="s">
        <v>560</v>
      </c>
      <c r="E33" s="229" t="s">
        <v>559</v>
      </c>
      <c r="F33" s="223">
        <v>0.96</v>
      </c>
    </row>
    <row r="34" spans="2:6" ht="34.200000000000003" outlineLevel="1" x14ac:dyDescent="0.3">
      <c r="B34" s="487"/>
      <c r="C34" s="486"/>
      <c r="D34" s="74" t="s">
        <v>463</v>
      </c>
      <c r="E34" s="227"/>
      <c r="F34" s="226" t="s">
        <v>116</v>
      </c>
    </row>
    <row r="35" spans="2:6" ht="57" outlineLevel="1" x14ac:dyDescent="0.3">
      <c r="B35" s="487"/>
      <c r="C35" s="228"/>
      <c r="D35" s="74" t="s">
        <v>462</v>
      </c>
      <c r="E35" s="227"/>
      <c r="F35" s="226" t="s">
        <v>116</v>
      </c>
    </row>
    <row r="36" spans="2:6" ht="34.200000000000003" outlineLevel="1" x14ac:dyDescent="0.3">
      <c r="B36" s="487"/>
      <c r="C36" s="228"/>
      <c r="D36" s="74" t="s">
        <v>461</v>
      </c>
      <c r="E36" s="227"/>
      <c r="F36" s="226" t="s">
        <v>116</v>
      </c>
    </row>
    <row r="37" spans="2:6" ht="34.200000000000003" outlineLevel="1" x14ac:dyDescent="0.3">
      <c r="B37" s="455"/>
      <c r="C37" s="228"/>
      <c r="D37" s="74" t="s">
        <v>389</v>
      </c>
      <c r="E37" s="227"/>
      <c r="F37" s="226" t="s">
        <v>116</v>
      </c>
    </row>
    <row r="38" spans="2:6" ht="66" x14ac:dyDescent="0.3">
      <c r="B38" s="454">
        <v>5</v>
      </c>
      <c r="C38" s="230" t="s">
        <v>558</v>
      </c>
      <c r="D38" s="77" t="s">
        <v>557</v>
      </c>
      <c r="E38" s="229" t="s">
        <v>556</v>
      </c>
      <c r="F38" s="223">
        <v>5.23</v>
      </c>
    </row>
    <row r="39" spans="2:6" ht="34.200000000000003" outlineLevel="1" x14ac:dyDescent="0.3">
      <c r="B39" s="487"/>
      <c r="C39" s="228"/>
      <c r="D39" s="74" t="s">
        <v>463</v>
      </c>
      <c r="E39" s="227"/>
      <c r="F39" s="226" t="s">
        <v>116</v>
      </c>
    </row>
    <row r="40" spans="2:6" ht="57" outlineLevel="1" x14ac:dyDescent="0.3">
      <c r="B40" s="487"/>
      <c r="C40" s="228"/>
      <c r="D40" s="74" t="s">
        <v>462</v>
      </c>
      <c r="E40" s="227"/>
      <c r="F40" s="226" t="s">
        <v>116</v>
      </c>
    </row>
    <row r="41" spans="2:6" ht="34.200000000000003" outlineLevel="1" x14ac:dyDescent="0.3">
      <c r="B41" s="487"/>
      <c r="C41" s="228"/>
      <c r="D41" s="74" t="s">
        <v>461</v>
      </c>
      <c r="E41" s="227"/>
      <c r="F41" s="226" t="s">
        <v>116</v>
      </c>
    </row>
    <row r="42" spans="2:6" ht="34.200000000000003" outlineLevel="1" x14ac:dyDescent="0.3">
      <c r="B42" s="455"/>
      <c r="C42" s="228"/>
      <c r="D42" s="74" t="s">
        <v>389</v>
      </c>
      <c r="E42" s="227"/>
      <c r="F42" s="226" t="s">
        <v>116</v>
      </c>
    </row>
    <row r="43" spans="2:6" ht="66" x14ac:dyDescent="0.3">
      <c r="B43" s="454">
        <v>6</v>
      </c>
      <c r="C43" s="230" t="s">
        <v>555</v>
      </c>
      <c r="D43" s="77" t="s">
        <v>554</v>
      </c>
      <c r="E43" s="229" t="s">
        <v>553</v>
      </c>
      <c r="F43" s="223">
        <v>0.32</v>
      </c>
    </row>
    <row r="44" spans="2:6" ht="34.200000000000003" outlineLevel="1" x14ac:dyDescent="0.3">
      <c r="B44" s="487"/>
      <c r="C44" s="228"/>
      <c r="D44" s="74" t="s">
        <v>463</v>
      </c>
      <c r="E44" s="227"/>
      <c r="F44" s="226" t="s">
        <v>116</v>
      </c>
    </row>
    <row r="45" spans="2:6" ht="57" outlineLevel="1" x14ac:dyDescent="0.3">
      <c r="B45" s="487"/>
      <c r="C45" s="228"/>
      <c r="D45" s="74" t="s">
        <v>462</v>
      </c>
      <c r="E45" s="227"/>
      <c r="F45" s="226" t="s">
        <v>116</v>
      </c>
    </row>
    <row r="46" spans="2:6" ht="34.200000000000003" outlineLevel="1" x14ac:dyDescent="0.3">
      <c r="B46" s="487"/>
      <c r="C46" s="228"/>
      <c r="D46" s="74" t="s">
        <v>461</v>
      </c>
      <c r="E46" s="227"/>
      <c r="F46" s="226" t="s">
        <v>116</v>
      </c>
    </row>
    <row r="47" spans="2:6" ht="34.200000000000003" outlineLevel="1" x14ac:dyDescent="0.3">
      <c r="B47" s="455"/>
      <c r="C47" s="228"/>
      <c r="D47" s="74" t="s">
        <v>389</v>
      </c>
      <c r="E47" s="227"/>
      <c r="F47" s="226" t="s">
        <v>116</v>
      </c>
    </row>
    <row r="48" spans="2:6" ht="58.5" customHeight="1" x14ac:dyDescent="0.3">
      <c r="B48" s="454">
        <v>7</v>
      </c>
      <c r="C48" s="460" t="s">
        <v>552</v>
      </c>
      <c r="D48" s="77" t="s">
        <v>551</v>
      </c>
      <c r="E48" s="229" t="s">
        <v>550</v>
      </c>
      <c r="F48" s="223">
        <v>0.53</v>
      </c>
    </row>
    <row r="49" spans="2:6" ht="34.200000000000003" outlineLevel="1" x14ac:dyDescent="0.3">
      <c r="B49" s="487"/>
      <c r="C49" s="486"/>
      <c r="D49" s="74" t="s">
        <v>463</v>
      </c>
      <c r="E49" s="227"/>
      <c r="F49" s="226" t="s">
        <v>116</v>
      </c>
    </row>
    <row r="50" spans="2:6" ht="57" outlineLevel="1" x14ac:dyDescent="0.3">
      <c r="B50" s="487"/>
      <c r="C50" s="228"/>
      <c r="D50" s="74" t="s">
        <v>462</v>
      </c>
      <c r="E50" s="227"/>
      <c r="F50" s="226" t="s">
        <v>116</v>
      </c>
    </row>
    <row r="51" spans="2:6" ht="34.200000000000003" outlineLevel="1" x14ac:dyDescent="0.3">
      <c r="B51" s="487"/>
      <c r="C51" s="228"/>
      <c r="D51" s="74" t="s">
        <v>461</v>
      </c>
      <c r="E51" s="227"/>
      <c r="F51" s="226" t="s">
        <v>116</v>
      </c>
    </row>
    <row r="52" spans="2:6" ht="34.200000000000003" outlineLevel="1" x14ac:dyDescent="0.3">
      <c r="B52" s="455"/>
      <c r="C52" s="228"/>
      <c r="D52" s="74" t="s">
        <v>389</v>
      </c>
      <c r="E52" s="227"/>
      <c r="F52" s="226" t="s">
        <v>116</v>
      </c>
    </row>
    <row r="53" spans="2:6" ht="92.4" x14ac:dyDescent="0.3">
      <c r="B53" s="454">
        <v>8</v>
      </c>
      <c r="C53" s="230" t="s">
        <v>549</v>
      </c>
      <c r="D53" s="77" t="s">
        <v>548</v>
      </c>
      <c r="E53" s="229" t="s">
        <v>547</v>
      </c>
      <c r="F53" s="223">
        <v>0.42</v>
      </c>
    </row>
    <row r="54" spans="2:6" ht="34.200000000000003" outlineLevel="1" x14ac:dyDescent="0.3">
      <c r="B54" s="487"/>
      <c r="C54" s="228"/>
      <c r="D54" s="74" t="s">
        <v>463</v>
      </c>
      <c r="E54" s="227"/>
      <c r="F54" s="226" t="s">
        <v>116</v>
      </c>
    </row>
    <row r="55" spans="2:6" ht="57" outlineLevel="1" x14ac:dyDescent="0.3">
      <c r="B55" s="487"/>
      <c r="C55" s="228"/>
      <c r="D55" s="74" t="s">
        <v>462</v>
      </c>
      <c r="E55" s="227"/>
      <c r="F55" s="226" t="s">
        <v>116</v>
      </c>
    </row>
    <row r="56" spans="2:6" ht="34.200000000000003" outlineLevel="1" x14ac:dyDescent="0.3">
      <c r="B56" s="487"/>
      <c r="C56" s="228"/>
      <c r="D56" s="74" t="s">
        <v>461</v>
      </c>
      <c r="E56" s="227"/>
      <c r="F56" s="226" t="s">
        <v>116</v>
      </c>
    </row>
    <row r="57" spans="2:6" ht="34.200000000000003" outlineLevel="1" x14ac:dyDescent="0.3">
      <c r="B57" s="455"/>
      <c r="C57" s="228"/>
      <c r="D57" s="74" t="s">
        <v>389</v>
      </c>
      <c r="E57" s="227"/>
      <c r="F57" s="226" t="s">
        <v>116</v>
      </c>
    </row>
    <row r="58" spans="2:6" ht="14.4" x14ac:dyDescent="0.3">
      <c r="B58" s="224"/>
      <c r="C58" s="458" t="s">
        <v>143</v>
      </c>
      <c r="D58" s="459"/>
      <c r="E58" s="459"/>
      <c r="F58" s="225"/>
    </row>
    <row r="59" spans="2:6" ht="14.4" x14ac:dyDescent="0.3">
      <c r="B59" s="224"/>
      <c r="C59" s="460" t="s">
        <v>546</v>
      </c>
      <c r="D59" s="461"/>
      <c r="E59" s="461"/>
      <c r="F59" s="223">
        <v>48.91</v>
      </c>
    </row>
    <row r="60" spans="2:6" ht="14.4" x14ac:dyDescent="0.3">
      <c r="B60" s="224"/>
      <c r="C60" s="458" t="s">
        <v>141</v>
      </c>
      <c r="D60" s="459"/>
      <c r="E60" s="459"/>
      <c r="F60" s="225">
        <v>48.91</v>
      </c>
    </row>
    <row r="61" spans="2:6" ht="21" customHeight="1" x14ac:dyDescent="0.3">
      <c r="B61" s="456" t="s">
        <v>459</v>
      </c>
      <c r="C61" s="457"/>
      <c r="D61" s="457"/>
      <c r="E61" s="457"/>
      <c r="F61" s="457"/>
    </row>
    <row r="62" spans="2:6" ht="105.6" x14ac:dyDescent="0.3">
      <c r="B62" s="454">
        <v>9</v>
      </c>
      <c r="C62" s="230" t="s">
        <v>545</v>
      </c>
      <c r="D62" s="77" t="s">
        <v>544</v>
      </c>
      <c r="E62" s="229" t="s">
        <v>543</v>
      </c>
      <c r="F62" s="223">
        <v>9</v>
      </c>
    </row>
    <row r="63" spans="2:6" ht="34.200000000000003" outlineLevel="1" x14ac:dyDescent="0.3">
      <c r="B63" s="455"/>
      <c r="C63" s="228"/>
      <c r="D63" s="74" t="s">
        <v>389</v>
      </c>
      <c r="E63" s="227"/>
      <c r="F63" s="226" t="s">
        <v>116</v>
      </c>
    </row>
    <row r="64" spans="2:6" ht="105.6" x14ac:dyDescent="0.3">
      <c r="B64" s="454">
        <v>10</v>
      </c>
      <c r="C64" s="230" t="s">
        <v>542</v>
      </c>
      <c r="D64" s="77" t="s">
        <v>541</v>
      </c>
      <c r="E64" s="229" t="s">
        <v>540</v>
      </c>
      <c r="F64" s="223">
        <v>0.61</v>
      </c>
    </row>
    <row r="65" spans="2:6" ht="34.200000000000003" outlineLevel="1" x14ac:dyDescent="0.3">
      <c r="B65" s="455"/>
      <c r="C65" s="228"/>
      <c r="D65" s="74" t="s">
        <v>389</v>
      </c>
      <c r="E65" s="227"/>
      <c r="F65" s="226" t="s">
        <v>116</v>
      </c>
    </row>
    <row r="66" spans="2:6" ht="105.6" x14ac:dyDescent="0.3">
      <c r="B66" s="454">
        <v>11</v>
      </c>
      <c r="C66" s="230" t="s">
        <v>539</v>
      </c>
      <c r="D66" s="77" t="s">
        <v>538</v>
      </c>
      <c r="E66" s="229" t="s">
        <v>537</v>
      </c>
      <c r="F66" s="223">
        <v>15.98</v>
      </c>
    </row>
    <row r="67" spans="2:6" ht="34.200000000000003" outlineLevel="1" x14ac:dyDescent="0.3">
      <c r="B67" s="455"/>
      <c r="C67" s="228"/>
      <c r="D67" s="74" t="s">
        <v>389</v>
      </c>
      <c r="E67" s="227"/>
      <c r="F67" s="226" t="s">
        <v>116</v>
      </c>
    </row>
    <row r="68" spans="2:6" ht="118.8" x14ac:dyDescent="0.3">
      <c r="B68" s="454">
        <v>12</v>
      </c>
      <c r="C68" s="230" t="s">
        <v>536</v>
      </c>
      <c r="D68" s="77" t="s">
        <v>535</v>
      </c>
      <c r="E68" s="229" t="s">
        <v>534</v>
      </c>
      <c r="F68" s="223">
        <v>16.68</v>
      </c>
    </row>
    <row r="69" spans="2:6" ht="34.200000000000003" outlineLevel="1" x14ac:dyDescent="0.3">
      <c r="B69" s="455"/>
      <c r="C69" s="228"/>
      <c r="D69" s="74" t="s">
        <v>389</v>
      </c>
      <c r="E69" s="227"/>
      <c r="F69" s="226" t="s">
        <v>116</v>
      </c>
    </row>
    <row r="70" spans="2:6" ht="92.4" x14ac:dyDescent="0.3">
      <c r="B70" s="454">
        <v>13</v>
      </c>
      <c r="C70" s="230" t="s">
        <v>533</v>
      </c>
      <c r="D70" s="77" t="s">
        <v>532</v>
      </c>
      <c r="E70" s="229" t="s">
        <v>531</v>
      </c>
      <c r="F70" s="223">
        <v>6.02</v>
      </c>
    </row>
    <row r="71" spans="2:6" ht="34.200000000000003" outlineLevel="1" x14ac:dyDescent="0.3">
      <c r="B71" s="455"/>
      <c r="C71" s="228"/>
      <c r="D71" s="74" t="s">
        <v>389</v>
      </c>
      <c r="E71" s="227"/>
      <c r="F71" s="226" t="s">
        <v>116</v>
      </c>
    </row>
    <row r="72" spans="2:6" ht="118.8" x14ac:dyDescent="0.3">
      <c r="B72" s="454">
        <v>14</v>
      </c>
      <c r="C72" s="230" t="s">
        <v>530</v>
      </c>
      <c r="D72" s="77" t="s">
        <v>529</v>
      </c>
      <c r="E72" s="229" t="s">
        <v>528</v>
      </c>
      <c r="F72" s="223">
        <v>29.26</v>
      </c>
    </row>
    <row r="73" spans="2:6" ht="34.200000000000003" outlineLevel="1" x14ac:dyDescent="0.3">
      <c r="B73" s="455"/>
      <c r="C73" s="228"/>
      <c r="D73" s="74" t="s">
        <v>389</v>
      </c>
      <c r="E73" s="227"/>
      <c r="F73" s="226" t="s">
        <v>116</v>
      </c>
    </row>
    <row r="74" spans="2:6" ht="79.2" x14ac:dyDescent="0.3">
      <c r="B74" s="454">
        <v>15</v>
      </c>
      <c r="C74" s="230" t="s">
        <v>527</v>
      </c>
      <c r="D74" s="77" t="s">
        <v>526</v>
      </c>
      <c r="E74" s="229" t="s">
        <v>523</v>
      </c>
      <c r="F74" s="223">
        <v>0.33</v>
      </c>
    </row>
    <row r="75" spans="2:6" ht="34.200000000000003" outlineLevel="1" x14ac:dyDescent="0.3">
      <c r="B75" s="455"/>
      <c r="C75" s="228"/>
      <c r="D75" s="74" t="s">
        <v>389</v>
      </c>
      <c r="E75" s="227"/>
      <c r="F75" s="226" t="s">
        <v>116</v>
      </c>
    </row>
    <row r="76" spans="2:6" ht="66" x14ac:dyDescent="0.3">
      <c r="B76" s="454">
        <v>16</v>
      </c>
      <c r="C76" s="230" t="s">
        <v>525</v>
      </c>
      <c r="D76" s="77" t="s">
        <v>524</v>
      </c>
      <c r="E76" s="229" t="s">
        <v>523</v>
      </c>
      <c r="F76" s="223">
        <v>0.33</v>
      </c>
    </row>
    <row r="77" spans="2:6" ht="34.200000000000003" outlineLevel="1" x14ac:dyDescent="0.3">
      <c r="B77" s="455"/>
      <c r="C77" s="228"/>
      <c r="D77" s="74" t="s">
        <v>389</v>
      </c>
      <c r="E77" s="227"/>
      <c r="F77" s="226" t="s">
        <v>116</v>
      </c>
    </row>
    <row r="78" spans="2:6" ht="66" x14ac:dyDescent="0.3">
      <c r="B78" s="454">
        <v>17</v>
      </c>
      <c r="C78" s="230" t="s">
        <v>522</v>
      </c>
      <c r="D78" s="77" t="s">
        <v>521</v>
      </c>
      <c r="E78" s="229" t="s">
        <v>520</v>
      </c>
      <c r="F78" s="223">
        <v>0.16</v>
      </c>
    </row>
    <row r="79" spans="2:6" ht="34.200000000000003" outlineLevel="1" x14ac:dyDescent="0.3">
      <c r="B79" s="455"/>
      <c r="C79" s="228"/>
      <c r="D79" s="74" t="s">
        <v>389</v>
      </c>
      <c r="E79" s="227"/>
      <c r="F79" s="226" t="s">
        <v>116</v>
      </c>
    </row>
    <row r="80" spans="2:6" ht="66" x14ac:dyDescent="0.3">
      <c r="B80" s="454">
        <v>18</v>
      </c>
      <c r="C80" s="230" t="s">
        <v>519</v>
      </c>
      <c r="D80" s="77" t="s">
        <v>518</v>
      </c>
      <c r="E80" s="229" t="s">
        <v>517</v>
      </c>
      <c r="F80" s="223">
        <v>0.32</v>
      </c>
    </row>
    <row r="81" spans="2:6" ht="34.200000000000003" outlineLevel="1" x14ac:dyDescent="0.3">
      <c r="B81" s="455"/>
      <c r="C81" s="228"/>
      <c r="D81" s="74" t="s">
        <v>389</v>
      </c>
      <c r="E81" s="227"/>
      <c r="F81" s="226" t="s">
        <v>116</v>
      </c>
    </row>
    <row r="82" spans="2:6" ht="66" x14ac:dyDescent="0.3">
      <c r="B82" s="454">
        <v>19</v>
      </c>
      <c r="C82" s="230" t="s">
        <v>516</v>
      </c>
      <c r="D82" s="77" t="s">
        <v>515</v>
      </c>
      <c r="E82" s="229" t="s">
        <v>514</v>
      </c>
      <c r="F82" s="223">
        <v>0.69</v>
      </c>
    </row>
    <row r="83" spans="2:6" ht="34.200000000000003" outlineLevel="1" x14ac:dyDescent="0.3">
      <c r="B83" s="455"/>
      <c r="C83" s="228"/>
      <c r="D83" s="74" t="s">
        <v>389</v>
      </c>
      <c r="E83" s="227"/>
      <c r="F83" s="226" t="s">
        <v>116</v>
      </c>
    </row>
    <row r="84" spans="2:6" ht="92.4" x14ac:dyDescent="0.3">
      <c r="B84" s="454">
        <v>20</v>
      </c>
      <c r="C84" s="230" t="s">
        <v>513</v>
      </c>
      <c r="D84" s="77" t="s">
        <v>512</v>
      </c>
      <c r="E84" s="229" t="s">
        <v>509</v>
      </c>
      <c r="F84" s="223">
        <v>5.25</v>
      </c>
    </row>
    <row r="85" spans="2:6" ht="34.200000000000003" outlineLevel="1" x14ac:dyDescent="0.3">
      <c r="B85" s="455"/>
      <c r="C85" s="228"/>
      <c r="D85" s="74" t="s">
        <v>389</v>
      </c>
      <c r="E85" s="227"/>
      <c r="F85" s="226" t="s">
        <v>116</v>
      </c>
    </row>
    <row r="86" spans="2:6" ht="79.2" x14ac:dyDescent="0.3">
      <c r="B86" s="454">
        <v>21</v>
      </c>
      <c r="C86" s="230" t="s">
        <v>511</v>
      </c>
      <c r="D86" s="77" t="s">
        <v>510</v>
      </c>
      <c r="E86" s="229" t="s">
        <v>509</v>
      </c>
      <c r="F86" s="223">
        <v>5.25</v>
      </c>
    </row>
    <row r="87" spans="2:6" ht="34.200000000000003" outlineLevel="1" x14ac:dyDescent="0.3">
      <c r="B87" s="455"/>
      <c r="C87" s="228"/>
      <c r="D87" s="74" t="s">
        <v>389</v>
      </c>
      <c r="E87" s="227"/>
      <c r="F87" s="226" t="s">
        <v>116</v>
      </c>
    </row>
    <row r="88" spans="2:6" ht="92.4" x14ac:dyDescent="0.3">
      <c r="B88" s="454">
        <v>22</v>
      </c>
      <c r="C88" s="230" t="s">
        <v>508</v>
      </c>
      <c r="D88" s="77" t="s">
        <v>507</v>
      </c>
      <c r="E88" s="229" t="s">
        <v>506</v>
      </c>
      <c r="F88" s="223">
        <v>0.93</v>
      </c>
    </row>
    <row r="89" spans="2:6" ht="34.200000000000003" outlineLevel="1" x14ac:dyDescent="0.3">
      <c r="B89" s="455"/>
      <c r="C89" s="228"/>
      <c r="D89" s="74" t="s">
        <v>389</v>
      </c>
      <c r="E89" s="227"/>
      <c r="F89" s="226" t="s">
        <v>116</v>
      </c>
    </row>
    <row r="90" spans="2:6" ht="52.8" x14ac:dyDescent="0.3">
      <c r="B90" s="454">
        <v>23</v>
      </c>
      <c r="C90" s="230" t="s">
        <v>505</v>
      </c>
      <c r="D90" s="77" t="s">
        <v>504</v>
      </c>
      <c r="E90" s="229" t="s">
        <v>503</v>
      </c>
      <c r="F90" s="223">
        <v>5.88</v>
      </c>
    </row>
    <row r="91" spans="2:6" ht="34.200000000000003" outlineLevel="1" x14ac:dyDescent="0.3">
      <c r="B91" s="455"/>
      <c r="C91" s="228"/>
      <c r="D91" s="74" t="s">
        <v>389</v>
      </c>
      <c r="E91" s="227"/>
      <c r="F91" s="226" t="s">
        <v>116</v>
      </c>
    </row>
    <row r="92" spans="2:6" ht="92.4" x14ac:dyDescent="0.3">
      <c r="B92" s="454">
        <v>24</v>
      </c>
      <c r="C92" s="230" t="s">
        <v>502</v>
      </c>
      <c r="D92" s="77" t="s">
        <v>501</v>
      </c>
      <c r="E92" s="229" t="s">
        <v>500</v>
      </c>
      <c r="F92" s="223">
        <v>1.2</v>
      </c>
    </row>
    <row r="93" spans="2:6" ht="34.200000000000003" outlineLevel="1" x14ac:dyDescent="0.3">
      <c r="B93" s="455"/>
      <c r="C93" s="228"/>
      <c r="D93" s="74" t="s">
        <v>389</v>
      </c>
      <c r="E93" s="227"/>
      <c r="F93" s="226" t="s">
        <v>116</v>
      </c>
    </row>
    <row r="94" spans="2:6" ht="14.4" x14ac:dyDescent="0.3">
      <c r="B94" s="224"/>
      <c r="C94" s="458" t="s">
        <v>419</v>
      </c>
      <c r="D94" s="459"/>
      <c r="E94" s="459"/>
      <c r="F94" s="225"/>
    </row>
    <row r="95" spans="2:6" ht="14.4" x14ac:dyDescent="0.3">
      <c r="B95" s="224"/>
      <c r="C95" s="460" t="s">
        <v>499</v>
      </c>
      <c r="D95" s="461"/>
      <c r="E95" s="461"/>
      <c r="F95" s="223">
        <v>97.89</v>
      </c>
    </row>
    <row r="96" spans="2:6" ht="14.4" x14ac:dyDescent="0.3">
      <c r="B96" s="224"/>
      <c r="C96" s="458" t="s">
        <v>417</v>
      </c>
      <c r="D96" s="459"/>
      <c r="E96" s="459"/>
      <c r="F96" s="225">
        <v>97.89</v>
      </c>
    </row>
    <row r="97" spans="2:6" ht="21" customHeight="1" x14ac:dyDescent="0.3">
      <c r="B97" s="456" t="s">
        <v>416</v>
      </c>
      <c r="C97" s="457"/>
      <c r="D97" s="457"/>
      <c r="E97" s="457"/>
      <c r="F97" s="457"/>
    </row>
    <row r="98" spans="2:6" ht="79.2" x14ac:dyDescent="0.3">
      <c r="B98" s="454">
        <v>25</v>
      </c>
      <c r="C98" s="230" t="s">
        <v>498</v>
      </c>
      <c r="D98" s="77" t="s">
        <v>497</v>
      </c>
      <c r="E98" s="229" t="s">
        <v>496</v>
      </c>
      <c r="F98" s="223">
        <v>12.22</v>
      </c>
    </row>
    <row r="99" spans="2:6" ht="34.200000000000003" outlineLevel="1" x14ac:dyDescent="0.3">
      <c r="B99" s="455"/>
      <c r="C99" s="228"/>
      <c r="D99" s="74" t="s">
        <v>389</v>
      </c>
      <c r="E99" s="227"/>
      <c r="F99" s="226" t="s">
        <v>116</v>
      </c>
    </row>
    <row r="100" spans="2:6" ht="92.4" x14ac:dyDescent="0.3">
      <c r="B100" s="454">
        <v>26</v>
      </c>
      <c r="C100" s="230" t="s">
        <v>412</v>
      </c>
      <c r="D100" s="77" t="s">
        <v>411</v>
      </c>
      <c r="E100" s="229" t="s">
        <v>410</v>
      </c>
      <c r="F100" s="223">
        <v>1.1299999999999999</v>
      </c>
    </row>
    <row r="101" spans="2:6" ht="34.200000000000003" outlineLevel="1" x14ac:dyDescent="0.3">
      <c r="B101" s="455"/>
      <c r="C101" s="228"/>
      <c r="D101" s="74" t="s">
        <v>389</v>
      </c>
      <c r="E101" s="227"/>
      <c r="F101" s="226" t="s">
        <v>116</v>
      </c>
    </row>
    <row r="102" spans="2:6" ht="66" x14ac:dyDescent="0.3">
      <c r="B102" s="454">
        <v>27</v>
      </c>
      <c r="C102" s="230" t="s">
        <v>495</v>
      </c>
      <c r="D102" s="77" t="s">
        <v>494</v>
      </c>
      <c r="E102" s="229" t="s">
        <v>493</v>
      </c>
      <c r="F102" s="223">
        <v>6.32</v>
      </c>
    </row>
    <row r="103" spans="2:6" ht="34.200000000000003" outlineLevel="1" x14ac:dyDescent="0.3">
      <c r="B103" s="455"/>
      <c r="C103" s="228"/>
      <c r="D103" s="74" t="s">
        <v>389</v>
      </c>
      <c r="E103" s="227"/>
      <c r="F103" s="226" t="s">
        <v>116</v>
      </c>
    </row>
    <row r="104" spans="2:6" ht="66" x14ac:dyDescent="0.3">
      <c r="B104" s="454">
        <v>28</v>
      </c>
      <c r="C104" s="230" t="s">
        <v>492</v>
      </c>
      <c r="D104" s="77" t="s">
        <v>491</v>
      </c>
      <c r="E104" s="229" t="s">
        <v>490</v>
      </c>
      <c r="F104" s="223">
        <v>12.29</v>
      </c>
    </row>
    <row r="105" spans="2:6" ht="34.200000000000003" outlineLevel="1" x14ac:dyDescent="0.3">
      <c r="B105" s="455"/>
      <c r="C105" s="228"/>
      <c r="D105" s="74" t="s">
        <v>389</v>
      </c>
      <c r="E105" s="227"/>
      <c r="F105" s="226" t="s">
        <v>116</v>
      </c>
    </row>
    <row r="106" spans="2:6" ht="105.6" x14ac:dyDescent="0.3">
      <c r="B106" s="454">
        <v>29</v>
      </c>
      <c r="C106" s="230" t="s">
        <v>405</v>
      </c>
      <c r="D106" s="77" t="s">
        <v>404</v>
      </c>
      <c r="E106" s="229" t="s">
        <v>489</v>
      </c>
      <c r="F106" s="223">
        <v>0.24</v>
      </c>
    </row>
    <row r="107" spans="2:6" ht="57" outlineLevel="1" x14ac:dyDescent="0.3">
      <c r="B107" s="487"/>
      <c r="C107" s="228"/>
      <c r="D107" s="74" t="s">
        <v>402</v>
      </c>
      <c r="E107" s="227"/>
      <c r="F107" s="226" t="s">
        <v>116</v>
      </c>
    </row>
    <row r="108" spans="2:6" ht="34.200000000000003" outlineLevel="1" x14ac:dyDescent="0.3">
      <c r="B108" s="455"/>
      <c r="C108" s="228"/>
      <c r="D108" s="74" t="s">
        <v>389</v>
      </c>
      <c r="E108" s="227"/>
      <c r="F108" s="226" t="s">
        <v>116</v>
      </c>
    </row>
    <row r="109" spans="2:6" ht="145.19999999999999" x14ac:dyDescent="0.3">
      <c r="B109" s="454">
        <v>30</v>
      </c>
      <c r="C109" s="230" t="s">
        <v>488</v>
      </c>
      <c r="D109" s="77" t="s">
        <v>487</v>
      </c>
      <c r="E109" s="229" t="s">
        <v>486</v>
      </c>
      <c r="F109" s="223">
        <v>96.69</v>
      </c>
    </row>
    <row r="110" spans="2:6" ht="34.200000000000003" outlineLevel="1" x14ac:dyDescent="0.3">
      <c r="B110" s="455"/>
      <c r="C110" s="228"/>
      <c r="D110" s="74" t="s">
        <v>389</v>
      </c>
      <c r="E110" s="227"/>
      <c r="F110" s="226" t="s">
        <v>116</v>
      </c>
    </row>
    <row r="111" spans="2:6" ht="14.4" x14ac:dyDescent="0.3">
      <c r="B111" s="224"/>
      <c r="C111" s="458" t="s">
        <v>397</v>
      </c>
      <c r="D111" s="459"/>
      <c r="E111" s="459"/>
      <c r="F111" s="225"/>
    </row>
    <row r="112" spans="2:6" ht="14.4" x14ac:dyDescent="0.3">
      <c r="B112" s="224"/>
      <c r="C112" s="460" t="s">
        <v>385</v>
      </c>
      <c r="D112" s="461"/>
      <c r="E112" s="461"/>
      <c r="F112" s="223">
        <v>31.96</v>
      </c>
    </row>
    <row r="113" spans="2:6" ht="14.4" x14ac:dyDescent="0.3">
      <c r="B113" s="224"/>
      <c r="C113" s="460" t="s">
        <v>485</v>
      </c>
      <c r="D113" s="461"/>
      <c r="E113" s="461"/>
      <c r="F113" s="223">
        <v>31.96</v>
      </c>
    </row>
    <row r="114" spans="2:6" ht="14.4" x14ac:dyDescent="0.3">
      <c r="B114" s="224"/>
      <c r="C114" s="460" t="s">
        <v>383</v>
      </c>
      <c r="D114" s="461"/>
      <c r="E114" s="461"/>
      <c r="F114" s="223">
        <v>96.93</v>
      </c>
    </row>
    <row r="115" spans="2:6" ht="14.4" x14ac:dyDescent="0.3">
      <c r="B115" s="224"/>
      <c r="C115" s="460" t="s">
        <v>484</v>
      </c>
      <c r="D115" s="461"/>
      <c r="E115" s="461"/>
      <c r="F115" s="223">
        <v>96.93</v>
      </c>
    </row>
    <row r="116" spans="2:6" ht="14.4" x14ac:dyDescent="0.3">
      <c r="B116" s="224"/>
      <c r="C116" s="460" t="s">
        <v>381</v>
      </c>
      <c r="D116" s="461"/>
      <c r="E116" s="461"/>
      <c r="F116" s="223">
        <v>128.88999999999999</v>
      </c>
    </row>
    <row r="117" spans="2:6" ht="14.4" x14ac:dyDescent="0.3">
      <c r="B117" s="224"/>
      <c r="C117" s="458" t="s">
        <v>394</v>
      </c>
      <c r="D117" s="459"/>
      <c r="E117" s="459"/>
      <c r="F117" s="225">
        <v>128.88999999999999</v>
      </c>
    </row>
    <row r="118" spans="2:6" ht="21" customHeight="1" x14ac:dyDescent="0.3">
      <c r="B118" s="456" t="s">
        <v>393</v>
      </c>
      <c r="C118" s="457"/>
      <c r="D118" s="457"/>
      <c r="E118" s="457"/>
      <c r="F118" s="457"/>
    </row>
    <row r="119" spans="2:6" ht="132" x14ac:dyDescent="0.3">
      <c r="B119" s="454">
        <v>31</v>
      </c>
      <c r="C119" s="230" t="s">
        <v>483</v>
      </c>
      <c r="D119" s="77" t="s">
        <v>391</v>
      </c>
      <c r="E119" s="229" t="s">
        <v>482</v>
      </c>
      <c r="F119" s="223">
        <v>40.6</v>
      </c>
    </row>
    <row r="120" spans="2:6" ht="22.8" outlineLevel="1" x14ac:dyDescent="0.3">
      <c r="B120" s="487"/>
      <c r="C120" s="228"/>
      <c r="D120" s="74" t="s">
        <v>481</v>
      </c>
      <c r="E120" s="227"/>
      <c r="F120" s="226" t="s">
        <v>116</v>
      </c>
    </row>
    <row r="121" spans="2:6" ht="34.200000000000003" outlineLevel="1" x14ac:dyDescent="0.3">
      <c r="B121" s="455"/>
      <c r="C121" s="228"/>
      <c r="D121" s="74" t="s">
        <v>389</v>
      </c>
      <c r="E121" s="227"/>
      <c r="F121" s="226" t="s">
        <v>116</v>
      </c>
    </row>
    <row r="122" spans="2:6" ht="14.4" x14ac:dyDescent="0.3">
      <c r="B122" s="224"/>
      <c r="C122" s="458" t="s">
        <v>388</v>
      </c>
      <c r="D122" s="459"/>
      <c r="E122" s="459"/>
      <c r="F122" s="225"/>
    </row>
    <row r="123" spans="2:6" ht="14.4" x14ac:dyDescent="0.3">
      <c r="B123" s="224"/>
      <c r="C123" s="460" t="s">
        <v>480</v>
      </c>
      <c r="D123" s="461"/>
      <c r="E123" s="461"/>
      <c r="F123" s="223">
        <v>40.6</v>
      </c>
    </row>
    <row r="124" spans="2:6" ht="14.4" x14ac:dyDescent="0.3">
      <c r="B124" s="224"/>
      <c r="C124" s="458" t="s">
        <v>386</v>
      </c>
      <c r="D124" s="459"/>
      <c r="E124" s="459"/>
      <c r="F124" s="225">
        <v>40.6</v>
      </c>
    </row>
    <row r="125" spans="2:6" ht="14.4" x14ac:dyDescent="0.3">
      <c r="B125" s="224"/>
      <c r="C125" s="458" t="s">
        <v>112</v>
      </c>
      <c r="D125" s="459"/>
      <c r="E125" s="459"/>
      <c r="F125" s="225"/>
    </row>
    <row r="126" spans="2:6" ht="14.4" x14ac:dyDescent="0.3">
      <c r="B126" s="224"/>
      <c r="C126" s="460" t="s">
        <v>385</v>
      </c>
      <c r="D126" s="461"/>
      <c r="E126" s="461"/>
      <c r="F126" s="223">
        <v>178.76</v>
      </c>
    </row>
    <row r="127" spans="2:6" ht="14.4" x14ac:dyDescent="0.3">
      <c r="B127" s="224"/>
      <c r="C127" s="460" t="s">
        <v>479</v>
      </c>
      <c r="D127" s="461"/>
      <c r="E127" s="461"/>
      <c r="F127" s="223">
        <v>178.76</v>
      </c>
    </row>
    <row r="128" spans="2:6" ht="14.4" x14ac:dyDescent="0.3">
      <c r="B128" s="224"/>
      <c r="C128" s="460" t="s">
        <v>383</v>
      </c>
      <c r="D128" s="461"/>
      <c r="E128" s="461"/>
      <c r="F128" s="223">
        <v>137.53</v>
      </c>
    </row>
    <row r="129" spans="2:6" ht="14.4" x14ac:dyDescent="0.3">
      <c r="B129" s="224"/>
      <c r="C129" s="460" t="s">
        <v>478</v>
      </c>
      <c r="D129" s="461"/>
      <c r="E129" s="461"/>
      <c r="F129" s="223">
        <v>137.53</v>
      </c>
    </row>
    <row r="130" spans="2:6" ht="14.4" x14ac:dyDescent="0.3">
      <c r="B130" s="224"/>
      <c r="C130" s="460" t="s">
        <v>381</v>
      </c>
      <c r="D130" s="461"/>
      <c r="E130" s="461"/>
      <c r="F130" s="223">
        <v>316.29000000000002</v>
      </c>
    </row>
    <row r="131" spans="2:6" ht="14.4" x14ac:dyDescent="0.3">
      <c r="B131" s="222"/>
      <c r="C131" s="452" t="s">
        <v>110</v>
      </c>
      <c r="D131" s="453"/>
      <c r="E131" s="453"/>
      <c r="F131" s="221">
        <v>316.29000000000002</v>
      </c>
    </row>
    <row r="132" spans="2:6" x14ac:dyDescent="0.3">
      <c r="B132" s="220"/>
      <c r="C132" s="219"/>
      <c r="D132" s="64"/>
      <c r="E132" s="218"/>
      <c r="F132" s="217"/>
    </row>
    <row r="133" spans="2:6" x14ac:dyDescent="0.3">
      <c r="B133" s="61" t="s">
        <v>109</v>
      </c>
    </row>
    <row r="134" spans="2:6" x14ac:dyDescent="0.3">
      <c r="B134" s="61" t="s">
        <v>108</v>
      </c>
    </row>
    <row r="135" spans="2:6" x14ac:dyDescent="0.3">
      <c r="B135" s="61" t="s">
        <v>107</v>
      </c>
    </row>
    <row r="137" spans="2:6" x14ac:dyDescent="0.3">
      <c r="B137" s="60"/>
    </row>
  </sheetData>
  <mergeCells count="69">
    <mergeCell ref="B2:C2"/>
    <mergeCell ref="D3:F3"/>
    <mergeCell ref="B4:F4"/>
    <mergeCell ref="B5:E5"/>
    <mergeCell ref="B7:F7"/>
    <mergeCell ref="B28:B32"/>
    <mergeCell ref="B33:B37"/>
    <mergeCell ref="B38:B42"/>
    <mergeCell ref="B43:B47"/>
    <mergeCell ref="B8:E8"/>
    <mergeCell ref="C10:F10"/>
    <mergeCell ref="C12:F12"/>
    <mergeCell ref="B18:F18"/>
    <mergeCell ref="B19:B22"/>
    <mergeCell ref="B23:B27"/>
    <mergeCell ref="C19:C20"/>
    <mergeCell ref="C33:C34"/>
    <mergeCell ref="C58:E58"/>
    <mergeCell ref="B72:B73"/>
    <mergeCell ref="B74:B75"/>
    <mergeCell ref="B76:B77"/>
    <mergeCell ref="C48:C49"/>
    <mergeCell ref="B70:B71"/>
    <mergeCell ref="C59:E59"/>
    <mergeCell ref="C60:E60"/>
    <mergeCell ref="B61:F61"/>
    <mergeCell ref="B62:B63"/>
    <mergeCell ref="B64:B65"/>
    <mergeCell ref="B90:B91"/>
    <mergeCell ref="B92:B93"/>
    <mergeCell ref="B48:B52"/>
    <mergeCell ref="B53:B57"/>
    <mergeCell ref="B78:B79"/>
    <mergeCell ref="B66:B67"/>
    <mergeCell ref="B68:B69"/>
    <mergeCell ref="B80:B81"/>
    <mergeCell ref="B82:B83"/>
    <mergeCell ref="B84:B85"/>
    <mergeCell ref="B86:B87"/>
    <mergeCell ref="B88:B89"/>
    <mergeCell ref="C94:E94"/>
    <mergeCell ref="C95:E95"/>
    <mergeCell ref="C96:E96"/>
    <mergeCell ref="B100:B101"/>
    <mergeCell ref="B102:B103"/>
    <mergeCell ref="B97:F97"/>
    <mergeCell ref="B98:B99"/>
    <mergeCell ref="B104:B105"/>
    <mergeCell ref="B106:B108"/>
    <mergeCell ref="B109:B110"/>
    <mergeCell ref="C131:E131"/>
    <mergeCell ref="B118:F118"/>
    <mergeCell ref="B119:B121"/>
    <mergeCell ref="C122:E122"/>
    <mergeCell ref="C123:E123"/>
    <mergeCell ref="C124:E124"/>
    <mergeCell ref="C125:E125"/>
    <mergeCell ref="C126:E126"/>
    <mergeCell ref="C127:E127"/>
    <mergeCell ref="C128:E128"/>
    <mergeCell ref="C129:E129"/>
    <mergeCell ref="C130:E130"/>
    <mergeCell ref="C115:E115"/>
    <mergeCell ref="C116:E116"/>
    <mergeCell ref="C117:E117"/>
    <mergeCell ref="C111:E111"/>
    <mergeCell ref="C112:E112"/>
    <mergeCell ref="C113:E113"/>
    <mergeCell ref="C114:E114"/>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4382E-514A-438F-8A2E-B9C3D0C937AC}">
  <sheetPr>
    <pageSetUpPr fitToPage="1"/>
  </sheetPr>
  <dimension ref="B1:F98"/>
  <sheetViews>
    <sheetView showGridLines="0" topLeftCell="B82" zoomScale="82" zoomScaleNormal="82" workbookViewId="0">
      <selection activeCell="C88" sqref="C88:E88"/>
    </sheetView>
  </sheetViews>
  <sheetFormatPr defaultColWidth="8.88671875" defaultRowHeight="13.8" outlineLevelRow="1" x14ac:dyDescent="0.3"/>
  <cols>
    <col min="1" max="1" width="0" style="313" hidden="1" customWidth="1"/>
    <col min="2" max="2" width="3.44140625" style="313" customWidth="1"/>
    <col min="3" max="3" width="25.44140625" style="313" customWidth="1"/>
    <col min="4" max="4" width="36" style="313" customWidth="1"/>
    <col min="5" max="5" width="21.33203125" style="313" customWidth="1"/>
    <col min="6" max="6" width="12.6640625" style="313" customWidth="1"/>
    <col min="7" max="10" width="8.88671875" style="313"/>
    <col min="11" max="11" width="16" style="313" customWidth="1"/>
    <col min="12" max="16384" width="8.88671875" style="313"/>
  </cols>
  <sheetData>
    <row r="1" spans="2:6" x14ac:dyDescent="0.3">
      <c r="B1" s="96"/>
      <c r="C1" s="96"/>
      <c r="D1" s="96"/>
      <c r="E1" s="336" t="s">
        <v>178</v>
      </c>
    </row>
    <row r="2" spans="2:6" ht="14.4" customHeight="1" x14ac:dyDescent="0.3">
      <c r="B2" s="390" t="s">
        <v>177</v>
      </c>
      <c r="C2" s="390"/>
      <c r="D2" s="94"/>
      <c r="E2" s="94"/>
      <c r="F2" s="335"/>
    </row>
    <row r="3" spans="2:6" ht="18" customHeight="1" x14ac:dyDescent="0.3">
      <c r="B3" s="87"/>
      <c r="C3" s="87"/>
      <c r="D3" s="391" t="s">
        <v>176</v>
      </c>
      <c r="E3" s="391"/>
      <c r="F3" s="392"/>
    </row>
    <row r="4" spans="2:6" ht="24.6" customHeight="1" x14ac:dyDescent="0.3">
      <c r="B4" s="394" t="s">
        <v>615</v>
      </c>
      <c r="C4" s="394"/>
      <c r="D4" s="394"/>
      <c r="E4" s="394"/>
      <c r="F4" s="394"/>
    </row>
    <row r="5" spans="2:6" ht="20.399999999999999" customHeight="1" x14ac:dyDescent="0.3">
      <c r="B5" s="517" t="s">
        <v>174</v>
      </c>
      <c r="C5" s="517"/>
      <c r="D5" s="517"/>
      <c r="E5" s="517"/>
      <c r="F5" s="331"/>
    </row>
    <row r="6" spans="2:6" ht="5.4" customHeight="1" x14ac:dyDescent="0.3">
      <c r="B6" s="331"/>
      <c r="C6" s="331"/>
      <c r="D6" s="331"/>
      <c r="E6" s="331"/>
      <c r="F6" s="331"/>
    </row>
    <row r="7" spans="2:6" ht="42.75" customHeight="1" x14ac:dyDescent="0.3">
      <c r="B7" s="395" t="s">
        <v>719</v>
      </c>
      <c r="C7" s="395"/>
      <c r="D7" s="395"/>
      <c r="E7" s="395"/>
      <c r="F7" s="395"/>
    </row>
    <row r="8" spans="2:6" ht="19.2" customHeight="1" x14ac:dyDescent="0.3">
      <c r="B8" s="518" t="s">
        <v>172</v>
      </c>
      <c r="C8" s="518"/>
      <c r="D8" s="518"/>
      <c r="E8" s="518"/>
      <c r="F8" s="334"/>
    </row>
    <row r="9" spans="2:6" x14ac:dyDescent="0.3">
      <c r="B9" s="331"/>
      <c r="C9" s="331"/>
      <c r="D9" s="331"/>
      <c r="E9" s="331"/>
      <c r="F9" s="331"/>
    </row>
    <row r="10" spans="2:6" ht="17.399999999999999" customHeight="1" x14ac:dyDescent="0.3">
      <c r="B10" s="333" t="s">
        <v>171</v>
      </c>
      <c r="C10" s="331"/>
      <c r="D10" s="314"/>
      <c r="E10" s="314"/>
      <c r="F10" s="314"/>
    </row>
    <row r="11" spans="2:6" ht="16.95" customHeight="1" x14ac:dyDescent="0.3">
      <c r="C11" s="393"/>
      <c r="D11" s="393"/>
      <c r="E11" s="393"/>
      <c r="F11" s="393"/>
    </row>
    <row r="12" spans="2:6" ht="25.2" customHeight="1" x14ac:dyDescent="0.3">
      <c r="B12" s="331" t="s">
        <v>169</v>
      </c>
      <c r="C12" s="331"/>
      <c r="D12" s="332"/>
      <c r="E12" s="332"/>
      <c r="F12" s="332"/>
    </row>
    <row r="13" spans="2:6" ht="24" customHeight="1" x14ac:dyDescent="0.3">
      <c r="C13" s="393" t="s">
        <v>168</v>
      </c>
      <c r="D13" s="393"/>
      <c r="E13" s="393"/>
      <c r="F13" s="393"/>
    </row>
    <row r="14" spans="2:6" ht="24" customHeight="1" x14ac:dyDescent="0.3">
      <c r="C14" s="87"/>
      <c r="D14" s="87"/>
      <c r="E14" s="87"/>
      <c r="F14" s="87"/>
    </row>
    <row r="15" spans="2:6" ht="15" customHeight="1" outlineLevel="1" x14ac:dyDescent="0.3">
      <c r="B15" s="88" t="s">
        <v>718</v>
      </c>
      <c r="C15" s="87"/>
      <c r="D15" s="87"/>
      <c r="E15" s="87"/>
      <c r="F15" s="87"/>
    </row>
    <row r="16" spans="2:6" x14ac:dyDescent="0.3">
      <c r="B16" s="331"/>
      <c r="C16" s="331"/>
      <c r="D16" s="85"/>
      <c r="E16" s="85"/>
      <c r="F16" s="84"/>
    </row>
    <row r="17" spans="2:6" ht="79.95" customHeight="1" x14ac:dyDescent="0.3">
      <c r="B17" s="330" t="s">
        <v>166</v>
      </c>
      <c r="C17" s="329" t="s">
        <v>165</v>
      </c>
      <c r="D17" s="329" t="s">
        <v>164</v>
      </c>
      <c r="E17" s="81" t="s">
        <v>163</v>
      </c>
      <c r="F17" s="81" t="s">
        <v>162</v>
      </c>
    </row>
    <row r="18" spans="2:6" x14ac:dyDescent="0.3">
      <c r="B18" s="79">
        <v>1</v>
      </c>
      <c r="C18" s="80">
        <v>2</v>
      </c>
      <c r="D18" s="80">
        <v>3</v>
      </c>
      <c r="E18" s="79">
        <v>4</v>
      </c>
      <c r="F18" s="79">
        <v>5</v>
      </c>
    </row>
    <row r="19" spans="2:6" ht="21" customHeight="1" x14ac:dyDescent="0.3">
      <c r="B19" s="515" t="s">
        <v>161</v>
      </c>
      <c r="C19" s="516"/>
      <c r="D19" s="516"/>
      <c r="E19" s="516"/>
      <c r="F19" s="516"/>
    </row>
    <row r="20" spans="2:6" ht="66" x14ac:dyDescent="0.3">
      <c r="B20" s="506">
        <v>1</v>
      </c>
      <c r="C20" s="328" t="s">
        <v>614</v>
      </c>
      <c r="D20" s="77" t="s">
        <v>613</v>
      </c>
      <c r="E20" s="327" t="s">
        <v>717</v>
      </c>
      <c r="F20" s="321">
        <v>0.06</v>
      </c>
    </row>
    <row r="21" spans="2:6" ht="45.6" outlineLevel="1" x14ac:dyDescent="0.3">
      <c r="B21" s="508"/>
      <c r="C21" s="326"/>
      <c r="D21" s="74" t="s">
        <v>463</v>
      </c>
      <c r="E21" s="325"/>
      <c r="F21" s="324" t="s">
        <v>116</v>
      </c>
    </row>
    <row r="22" spans="2:6" ht="57" outlineLevel="1" x14ac:dyDescent="0.3">
      <c r="B22" s="508"/>
      <c r="C22" s="326"/>
      <c r="D22" s="74" t="s">
        <v>462</v>
      </c>
      <c r="E22" s="325"/>
      <c r="F22" s="324" t="s">
        <v>116</v>
      </c>
    </row>
    <row r="23" spans="2:6" ht="34.200000000000003" outlineLevel="1" x14ac:dyDescent="0.3">
      <c r="B23" s="508"/>
      <c r="C23" s="326"/>
      <c r="D23" s="74" t="s">
        <v>600</v>
      </c>
      <c r="E23" s="325"/>
      <c r="F23" s="324" t="s">
        <v>116</v>
      </c>
    </row>
    <row r="24" spans="2:6" ht="34.200000000000003" outlineLevel="1" x14ac:dyDescent="0.3">
      <c r="B24" s="507"/>
      <c r="C24" s="326"/>
      <c r="D24" s="74" t="s">
        <v>117</v>
      </c>
      <c r="E24" s="325"/>
      <c r="F24" s="324" t="s">
        <v>116</v>
      </c>
    </row>
    <row r="25" spans="2:6" ht="92.4" x14ac:dyDescent="0.3">
      <c r="B25" s="506">
        <v>2</v>
      </c>
      <c r="C25" s="328" t="s">
        <v>612</v>
      </c>
      <c r="D25" s="77" t="s">
        <v>611</v>
      </c>
      <c r="E25" s="327" t="s">
        <v>716</v>
      </c>
      <c r="F25" s="321">
        <v>0.9</v>
      </c>
    </row>
    <row r="26" spans="2:6" ht="45.6" outlineLevel="1" x14ac:dyDescent="0.3">
      <c r="B26" s="508"/>
      <c r="C26" s="326"/>
      <c r="D26" s="74" t="s">
        <v>463</v>
      </c>
      <c r="E26" s="325"/>
      <c r="F26" s="324" t="s">
        <v>116</v>
      </c>
    </row>
    <row r="27" spans="2:6" ht="57" outlineLevel="1" x14ac:dyDescent="0.3">
      <c r="B27" s="508"/>
      <c r="C27" s="326"/>
      <c r="D27" s="74" t="s">
        <v>462</v>
      </c>
      <c r="E27" s="325"/>
      <c r="F27" s="324" t="s">
        <v>116</v>
      </c>
    </row>
    <row r="28" spans="2:6" ht="34.200000000000003" outlineLevel="1" x14ac:dyDescent="0.3">
      <c r="B28" s="508"/>
      <c r="C28" s="326"/>
      <c r="D28" s="74" t="s">
        <v>600</v>
      </c>
      <c r="E28" s="325"/>
      <c r="F28" s="324" t="s">
        <v>116</v>
      </c>
    </row>
    <row r="29" spans="2:6" ht="34.200000000000003" outlineLevel="1" x14ac:dyDescent="0.3">
      <c r="B29" s="507"/>
      <c r="C29" s="326"/>
      <c r="D29" s="74" t="s">
        <v>117</v>
      </c>
      <c r="E29" s="325"/>
      <c r="F29" s="324" t="s">
        <v>116</v>
      </c>
    </row>
    <row r="30" spans="2:6" ht="66" x14ac:dyDescent="0.3">
      <c r="B30" s="506">
        <v>3</v>
      </c>
      <c r="C30" s="328" t="s">
        <v>610</v>
      </c>
      <c r="D30" s="77" t="s">
        <v>609</v>
      </c>
      <c r="E30" s="327" t="s">
        <v>715</v>
      </c>
      <c r="F30" s="321">
        <v>0.19</v>
      </c>
    </row>
    <row r="31" spans="2:6" ht="45.6" outlineLevel="1" x14ac:dyDescent="0.3">
      <c r="B31" s="508"/>
      <c r="C31" s="326"/>
      <c r="D31" s="74" t="s">
        <v>463</v>
      </c>
      <c r="E31" s="325"/>
      <c r="F31" s="324" t="s">
        <v>116</v>
      </c>
    </row>
    <row r="32" spans="2:6" ht="57" outlineLevel="1" x14ac:dyDescent="0.3">
      <c r="B32" s="508"/>
      <c r="C32" s="326"/>
      <c r="D32" s="74" t="s">
        <v>462</v>
      </c>
      <c r="E32" s="325"/>
      <c r="F32" s="324" t="s">
        <v>116</v>
      </c>
    </row>
    <row r="33" spans="2:6" ht="34.200000000000003" outlineLevel="1" x14ac:dyDescent="0.3">
      <c r="B33" s="508"/>
      <c r="C33" s="326"/>
      <c r="D33" s="74" t="s">
        <v>600</v>
      </c>
      <c r="E33" s="325"/>
      <c r="F33" s="324" t="s">
        <v>116</v>
      </c>
    </row>
    <row r="34" spans="2:6" ht="34.200000000000003" outlineLevel="1" x14ac:dyDescent="0.3">
      <c r="B34" s="507"/>
      <c r="C34" s="326"/>
      <c r="D34" s="74" t="s">
        <v>117</v>
      </c>
      <c r="E34" s="325"/>
      <c r="F34" s="324" t="s">
        <v>116</v>
      </c>
    </row>
    <row r="35" spans="2:6" ht="66" x14ac:dyDescent="0.3">
      <c r="B35" s="506">
        <v>4</v>
      </c>
      <c r="C35" s="328" t="s">
        <v>608</v>
      </c>
      <c r="D35" s="77" t="s">
        <v>607</v>
      </c>
      <c r="E35" s="327" t="s">
        <v>714</v>
      </c>
      <c r="F35" s="321">
        <v>0.12</v>
      </c>
    </row>
    <row r="36" spans="2:6" ht="45.6" outlineLevel="1" x14ac:dyDescent="0.3">
      <c r="B36" s="508"/>
      <c r="C36" s="326"/>
      <c r="D36" s="74" t="s">
        <v>463</v>
      </c>
      <c r="E36" s="325"/>
      <c r="F36" s="324" t="s">
        <v>116</v>
      </c>
    </row>
    <row r="37" spans="2:6" ht="57" outlineLevel="1" x14ac:dyDescent="0.3">
      <c r="B37" s="508"/>
      <c r="C37" s="326"/>
      <c r="D37" s="74" t="s">
        <v>462</v>
      </c>
      <c r="E37" s="325"/>
      <c r="F37" s="324" t="s">
        <v>116</v>
      </c>
    </row>
    <row r="38" spans="2:6" ht="34.200000000000003" outlineLevel="1" x14ac:dyDescent="0.3">
      <c r="B38" s="508"/>
      <c r="C38" s="326"/>
      <c r="D38" s="74" t="s">
        <v>600</v>
      </c>
      <c r="E38" s="325"/>
      <c r="F38" s="324" t="s">
        <v>116</v>
      </c>
    </row>
    <row r="39" spans="2:6" ht="34.200000000000003" outlineLevel="1" x14ac:dyDescent="0.3">
      <c r="B39" s="507"/>
      <c r="C39" s="326"/>
      <c r="D39" s="74" t="s">
        <v>117</v>
      </c>
      <c r="E39" s="325"/>
      <c r="F39" s="324" t="s">
        <v>116</v>
      </c>
    </row>
    <row r="40" spans="2:6" ht="105.6" x14ac:dyDescent="0.3">
      <c r="B40" s="506">
        <v>5</v>
      </c>
      <c r="C40" s="328" t="s">
        <v>606</v>
      </c>
      <c r="D40" s="77" t="s">
        <v>605</v>
      </c>
      <c r="E40" s="327" t="s">
        <v>713</v>
      </c>
      <c r="F40" s="321">
        <v>0.56999999999999995</v>
      </c>
    </row>
    <row r="41" spans="2:6" ht="45.6" outlineLevel="1" x14ac:dyDescent="0.3">
      <c r="B41" s="508"/>
      <c r="C41" s="326"/>
      <c r="D41" s="74" t="s">
        <v>463</v>
      </c>
      <c r="E41" s="325"/>
      <c r="F41" s="324" t="s">
        <v>116</v>
      </c>
    </row>
    <row r="42" spans="2:6" ht="57" outlineLevel="1" x14ac:dyDescent="0.3">
      <c r="B42" s="508"/>
      <c r="C42" s="326"/>
      <c r="D42" s="74" t="s">
        <v>462</v>
      </c>
      <c r="E42" s="325"/>
      <c r="F42" s="324" t="s">
        <v>116</v>
      </c>
    </row>
    <row r="43" spans="2:6" ht="34.200000000000003" outlineLevel="1" x14ac:dyDescent="0.3">
      <c r="B43" s="508"/>
      <c r="C43" s="326"/>
      <c r="D43" s="74" t="s">
        <v>600</v>
      </c>
      <c r="E43" s="325"/>
      <c r="F43" s="324" t="s">
        <v>116</v>
      </c>
    </row>
    <row r="44" spans="2:6" ht="34.200000000000003" outlineLevel="1" x14ac:dyDescent="0.3">
      <c r="B44" s="507"/>
      <c r="C44" s="326"/>
      <c r="D44" s="74" t="s">
        <v>117</v>
      </c>
      <c r="E44" s="325"/>
      <c r="F44" s="324" t="s">
        <v>116</v>
      </c>
    </row>
    <row r="45" spans="2:6" ht="66" x14ac:dyDescent="0.3">
      <c r="B45" s="506">
        <v>6</v>
      </c>
      <c r="C45" s="328" t="s">
        <v>604</v>
      </c>
      <c r="D45" s="77" t="s">
        <v>603</v>
      </c>
      <c r="E45" s="327" t="s">
        <v>712</v>
      </c>
      <c r="F45" s="321">
        <v>0.16</v>
      </c>
    </row>
    <row r="46" spans="2:6" ht="45.6" outlineLevel="1" x14ac:dyDescent="0.3">
      <c r="B46" s="508"/>
      <c r="C46" s="326"/>
      <c r="D46" s="74" t="s">
        <v>463</v>
      </c>
      <c r="E46" s="325"/>
      <c r="F46" s="324" t="s">
        <v>116</v>
      </c>
    </row>
    <row r="47" spans="2:6" ht="57" outlineLevel="1" x14ac:dyDescent="0.3">
      <c r="B47" s="508"/>
      <c r="C47" s="326"/>
      <c r="D47" s="74" t="s">
        <v>462</v>
      </c>
      <c r="E47" s="325"/>
      <c r="F47" s="324" t="s">
        <v>116</v>
      </c>
    </row>
    <row r="48" spans="2:6" ht="34.200000000000003" outlineLevel="1" x14ac:dyDescent="0.3">
      <c r="B48" s="508"/>
      <c r="C48" s="326"/>
      <c r="D48" s="74" t="s">
        <v>600</v>
      </c>
      <c r="E48" s="325"/>
      <c r="F48" s="324" t="s">
        <v>116</v>
      </c>
    </row>
    <row r="49" spans="2:6" ht="34.200000000000003" outlineLevel="1" x14ac:dyDescent="0.3">
      <c r="B49" s="507"/>
      <c r="C49" s="326"/>
      <c r="D49" s="74" t="s">
        <v>117</v>
      </c>
      <c r="E49" s="325"/>
      <c r="F49" s="324" t="s">
        <v>116</v>
      </c>
    </row>
    <row r="50" spans="2:6" ht="66" x14ac:dyDescent="0.3">
      <c r="B50" s="506">
        <v>7</v>
      </c>
      <c r="C50" s="328" t="s">
        <v>602</v>
      </c>
      <c r="D50" s="77" t="s">
        <v>601</v>
      </c>
      <c r="E50" s="327" t="s">
        <v>711</v>
      </c>
      <c r="F50" s="321">
        <v>0.35</v>
      </c>
    </row>
    <row r="51" spans="2:6" ht="45.6" outlineLevel="1" x14ac:dyDescent="0.3">
      <c r="B51" s="508"/>
      <c r="C51" s="326"/>
      <c r="D51" s="74" t="s">
        <v>463</v>
      </c>
      <c r="E51" s="325"/>
      <c r="F51" s="324" t="s">
        <v>116</v>
      </c>
    </row>
    <row r="52" spans="2:6" ht="57" outlineLevel="1" x14ac:dyDescent="0.3">
      <c r="B52" s="508"/>
      <c r="C52" s="326"/>
      <c r="D52" s="74" t="s">
        <v>462</v>
      </c>
      <c r="E52" s="325"/>
      <c r="F52" s="324" t="s">
        <v>116</v>
      </c>
    </row>
    <row r="53" spans="2:6" ht="34.200000000000003" outlineLevel="1" x14ac:dyDescent="0.3">
      <c r="B53" s="508"/>
      <c r="C53" s="326"/>
      <c r="D53" s="74" t="s">
        <v>600</v>
      </c>
      <c r="E53" s="325"/>
      <c r="F53" s="324" t="s">
        <v>116</v>
      </c>
    </row>
    <row r="54" spans="2:6" ht="34.200000000000003" outlineLevel="1" x14ac:dyDescent="0.3">
      <c r="B54" s="507"/>
      <c r="C54" s="326"/>
      <c r="D54" s="74" t="s">
        <v>117</v>
      </c>
      <c r="E54" s="325"/>
      <c r="F54" s="324" t="s">
        <v>116</v>
      </c>
    </row>
    <row r="55" spans="2:6" ht="14.4" x14ac:dyDescent="0.3">
      <c r="B55" s="322"/>
      <c r="C55" s="511" t="s">
        <v>143</v>
      </c>
      <c r="D55" s="512"/>
      <c r="E55" s="512"/>
      <c r="F55" s="323"/>
    </row>
    <row r="56" spans="2:6" ht="14.4" x14ac:dyDescent="0.3">
      <c r="B56" s="322"/>
      <c r="C56" s="513" t="s">
        <v>142</v>
      </c>
      <c r="D56" s="514"/>
      <c r="E56" s="514"/>
      <c r="F56" s="321">
        <v>2.35</v>
      </c>
    </row>
    <row r="57" spans="2:6" ht="14.4" x14ac:dyDescent="0.3">
      <c r="B57" s="322"/>
      <c r="C57" s="511" t="s">
        <v>141</v>
      </c>
      <c r="D57" s="512"/>
      <c r="E57" s="512"/>
      <c r="F57" s="323">
        <v>2.35</v>
      </c>
    </row>
    <row r="58" spans="2:6" ht="21" customHeight="1" x14ac:dyDescent="0.3">
      <c r="B58" s="515" t="s">
        <v>140</v>
      </c>
      <c r="C58" s="516"/>
      <c r="D58" s="516"/>
      <c r="E58" s="516"/>
      <c r="F58" s="516"/>
    </row>
    <row r="59" spans="2:6" ht="118.8" x14ac:dyDescent="0.3">
      <c r="B59" s="506">
        <v>8</v>
      </c>
      <c r="C59" s="328" t="s">
        <v>599</v>
      </c>
      <c r="D59" s="77" t="s">
        <v>598</v>
      </c>
      <c r="E59" s="327" t="s">
        <v>710</v>
      </c>
      <c r="F59" s="321">
        <v>3.48</v>
      </c>
    </row>
    <row r="60" spans="2:6" ht="34.200000000000003" outlineLevel="1" x14ac:dyDescent="0.3">
      <c r="B60" s="508"/>
      <c r="C60" s="326"/>
      <c r="D60" s="74" t="s">
        <v>573</v>
      </c>
      <c r="E60" s="325"/>
      <c r="F60" s="324" t="s">
        <v>116</v>
      </c>
    </row>
    <row r="61" spans="2:6" ht="34.200000000000003" outlineLevel="1" x14ac:dyDescent="0.3">
      <c r="B61" s="507"/>
      <c r="C61" s="326"/>
      <c r="D61" s="74" t="s">
        <v>117</v>
      </c>
      <c r="E61" s="325"/>
      <c r="F61" s="324" t="s">
        <v>116</v>
      </c>
    </row>
    <row r="62" spans="2:6" ht="66" x14ac:dyDescent="0.3">
      <c r="B62" s="506">
        <v>9</v>
      </c>
      <c r="C62" s="328" t="s">
        <v>597</v>
      </c>
      <c r="D62" s="77" t="s">
        <v>596</v>
      </c>
      <c r="E62" s="327" t="s">
        <v>709</v>
      </c>
      <c r="F62" s="321">
        <v>0.02</v>
      </c>
    </row>
    <row r="63" spans="2:6" ht="34.200000000000003" outlineLevel="1" x14ac:dyDescent="0.3">
      <c r="B63" s="507"/>
      <c r="C63" s="326"/>
      <c r="D63" s="74" t="s">
        <v>117</v>
      </c>
      <c r="E63" s="325"/>
      <c r="F63" s="324" t="s">
        <v>116</v>
      </c>
    </row>
    <row r="64" spans="2:6" ht="92.4" x14ac:dyDescent="0.3">
      <c r="B64" s="506">
        <v>10</v>
      </c>
      <c r="C64" s="328" t="s">
        <v>595</v>
      </c>
      <c r="D64" s="77" t="s">
        <v>594</v>
      </c>
      <c r="E64" s="327" t="s">
        <v>708</v>
      </c>
      <c r="F64" s="321">
        <v>0.1</v>
      </c>
    </row>
    <row r="65" spans="2:6" ht="34.200000000000003" outlineLevel="1" x14ac:dyDescent="0.3">
      <c r="B65" s="508"/>
      <c r="C65" s="326"/>
      <c r="D65" s="74" t="s">
        <v>573</v>
      </c>
      <c r="E65" s="325"/>
      <c r="F65" s="324" t="s">
        <v>116</v>
      </c>
    </row>
    <row r="66" spans="2:6" ht="34.200000000000003" outlineLevel="1" x14ac:dyDescent="0.3">
      <c r="B66" s="507"/>
      <c r="C66" s="326"/>
      <c r="D66" s="74" t="s">
        <v>117</v>
      </c>
      <c r="E66" s="325"/>
      <c r="F66" s="324" t="s">
        <v>116</v>
      </c>
    </row>
    <row r="67" spans="2:6" ht="66" x14ac:dyDescent="0.3">
      <c r="B67" s="506">
        <v>11</v>
      </c>
      <c r="C67" s="328" t="s">
        <v>593</v>
      </c>
      <c r="D67" s="77" t="s">
        <v>592</v>
      </c>
      <c r="E67" s="327" t="s">
        <v>707</v>
      </c>
      <c r="F67" s="321">
        <v>0.7</v>
      </c>
    </row>
    <row r="68" spans="2:6" ht="34.200000000000003" outlineLevel="1" x14ac:dyDescent="0.3">
      <c r="B68" s="507"/>
      <c r="C68" s="326"/>
      <c r="D68" s="74" t="s">
        <v>117</v>
      </c>
      <c r="E68" s="325"/>
      <c r="F68" s="324" t="s">
        <v>116</v>
      </c>
    </row>
    <row r="69" spans="2:6" ht="79.2" x14ac:dyDescent="0.3">
      <c r="B69" s="506">
        <v>12</v>
      </c>
      <c r="C69" s="328" t="s">
        <v>591</v>
      </c>
      <c r="D69" s="77" t="s">
        <v>590</v>
      </c>
      <c r="E69" s="327" t="s">
        <v>706</v>
      </c>
      <c r="F69" s="321">
        <v>0.33</v>
      </c>
    </row>
    <row r="70" spans="2:6" ht="34.200000000000003" outlineLevel="1" x14ac:dyDescent="0.3">
      <c r="B70" s="507"/>
      <c r="C70" s="326"/>
      <c r="D70" s="74" t="s">
        <v>117</v>
      </c>
      <c r="E70" s="325"/>
      <c r="F70" s="324" t="s">
        <v>116</v>
      </c>
    </row>
    <row r="71" spans="2:6" ht="79.2" x14ac:dyDescent="0.3">
      <c r="B71" s="506">
        <v>13</v>
      </c>
      <c r="C71" s="328" t="s">
        <v>589</v>
      </c>
      <c r="D71" s="77" t="s">
        <v>588</v>
      </c>
      <c r="E71" s="327" t="s">
        <v>705</v>
      </c>
      <c r="F71" s="321">
        <v>0.56000000000000005</v>
      </c>
    </row>
    <row r="72" spans="2:6" ht="34.200000000000003" outlineLevel="1" x14ac:dyDescent="0.3">
      <c r="B72" s="507"/>
      <c r="C72" s="326"/>
      <c r="D72" s="74" t="s">
        <v>117</v>
      </c>
      <c r="E72" s="325"/>
      <c r="F72" s="324" t="s">
        <v>116</v>
      </c>
    </row>
    <row r="73" spans="2:6" ht="66" x14ac:dyDescent="0.3">
      <c r="B73" s="506">
        <v>14</v>
      </c>
      <c r="C73" s="328" t="s">
        <v>587</v>
      </c>
      <c r="D73" s="77" t="s">
        <v>586</v>
      </c>
      <c r="E73" s="327" t="s">
        <v>704</v>
      </c>
      <c r="F73" s="321">
        <v>1.25</v>
      </c>
    </row>
    <row r="74" spans="2:6" ht="34.200000000000003" outlineLevel="1" x14ac:dyDescent="0.3">
      <c r="B74" s="507"/>
      <c r="C74" s="326"/>
      <c r="D74" s="74" t="s">
        <v>117</v>
      </c>
      <c r="E74" s="325"/>
      <c r="F74" s="324" t="s">
        <v>116</v>
      </c>
    </row>
    <row r="75" spans="2:6" ht="66" x14ac:dyDescent="0.3">
      <c r="B75" s="506">
        <v>15</v>
      </c>
      <c r="C75" s="328" t="s">
        <v>585</v>
      </c>
      <c r="D75" s="77" t="s">
        <v>584</v>
      </c>
      <c r="E75" s="327" t="s">
        <v>703</v>
      </c>
      <c r="F75" s="321">
        <v>1.1000000000000001</v>
      </c>
    </row>
    <row r="76" spans="2:6" ht="34.200000000000003" outlineLevel="1" x14ac:dyDescent="0.3">
      <c r="B76" s="507"/>
      <c r="C76" s="326"/>
      <c r="D76" s="74" t="s">
        <v>117</v>
      </c>
      <c r="E76" s="325"/>
      <c r="F76" s="324" t="s">
        <v>116</v>
      </c>
    </row>
    <row r="77" spans="2:6" ht="92.4" x14ac:dyDescent="0.3">
      <c r="B77" s="506">
        <v>16</v>
      </c>
      <c r="C77" s="328" t="s">
        <v>583</v>
      </c>
      <c r="D77" s="77" t="s">
        <v>582</v>
      </c>
      <c r="E77" s="327" t="s">
        <v>702</v>
      </c>
      <c r="F77" s="321">
        <v>0.73</v>
      </c>
    </row>
    <row r="78" spans="2:6" ht="34.200000000000003" outlineLevel="1" x14ac:dyDescent="0.3">
      <c r="B78" s="507"/>
      <c r="C78" s="326"/>
      <c r="D78" s="74" t="s">
        <v>117</v>
      </c>
      <c r="E78" s="325"/>
      <c r="F78" s="324" t="s">
        <v>116</v>
      </c>
    </row>
    <row r="79" spans="2:6" ht="66" x14ac:dyDescent="0.3">
      <c r="B79" s="506">
        <v>17</v>
      </c>
      <c r="C79" s="328" t="s">
        <v>581</v>
      </c>
      <c r="D79" s="77" t="s">
        <v>580</v>
      </c>
      <c r="E79" s="327" t="s">
        <v>701</v>
      </c>
      <c r="F79" s="321">
        <v>0.36</v>
      </c>
    </row>
    <row r="80" spans="2:6" ht="34.200000000000003" outlineLevel="1" x14ac:dyDescent="0.3">
      <c r="B80" s="507"/>
      <c r="C80" s="326"/>
      <c r="D80" s="74" t="s">
        <v>117</v>
      </c>
      <c r="E80" s="325"/>
      <c r="F80" s="324" t="s">
        <v>116</v>
      </c>
    </row>
    <row r="81" spans="2:6" ht="79.2" x14ac:dyDescent="0.3">
      <c r="B81" s="506">
        <v>18</v>
      </c>
      <c r="C81" s="328" t="s">
        <v>579</v>
      </c>
      <c r="D81" s="77" t="s">
        <v>578</v>
      </c>
      <c r="E81" s="327" t="s">
        <v>700</v>
      </c>
      <c r="F81" s="321">
        <v>0.48</v>
      </c>
    </row>
    <row r="82" spans="2:6" ht="34.200000000000003" outlineLevel="1" x14ac:dyDescent="0.3">
      <c r="B82" s="507"/>
      <c r="C82" s="326"/>
      <c r="D82" s="74" t="s">
        <v>117</v>
      </c>
      <c r="E82" s="325"/>
      <c r="F82" s="324" t="s">
        <v>116</v>
      </c>
    </row>
    <row r="83" spans="2:6" ht="105.6" x14ac:dyDescent="0.3">
      <c r="B83" s="506">
        <v>19</v>
      </c>
      <c r="C83" s="328" t="s">
        <v>577</v>
      </c>
      <c r="D83" s="77" t="s">
        <v>576</v>
      </c>
      <c r="E83" s="327" t="s">
        <v>699</v>
      </c>
      <c r="F83" s="321">
        <v>2.39</v>
      </c>
    </row>
    <row r="84" spans="2:6" ht="34.200000000000003" outlineLevel="1" x14ac:dyDescent="0.3">
      <c r="B84" s="507"/>
      <c r="C84" s="326"/>
      <c r="D84" s="74" t="s">
        <v>117</v>
      </c>
      <c r="E84" s="325"/>
      <c r="F84" s="324" t="s">
        <v>116</v>
      </c>
    </row>
    <row r="85" spans="2:6" ht="132" x14ac:dyDescent="0.3">
      <c r="B85" s="506">
        <v>20</v>
      </c>
      <c r="C85" s="328" t="s">
        <v>575</v>
      </c>
      <c r="D85" s="77" t="s">
        <v>574</v>
      </c>
      <c r="E85" s="327" t="s">
        <v>698</v>
      </c>
      <c r="F85" s="321">
        <v>5.23</v>
      </c>
    </row>
    <row r="86" spans="2:6" ht="34.200000000000003" outlineLevel="1" x14ac:dyDescent="0.3">
      <c r="B86" s="508"/>
      <c r="C86" s="326"/>
      <c r="D86" s="74" t="s">
        <v>573</v>
      </c>
      <c r="E86" s="325"/>
      <c r="F86" s="324" t="s">
        <v>116</v>
      </c>
    </row>
    <row r="87" spans="2:6" ht="34.200000000000003" outlineLevel="1" x14ac:dyDescent="0.3">
      <c r="B87" s="507"/>
      <c r="C87" s="326"/>
      <c r="D87" s="74" t="s">
        <v>117</v>
      </c>
      <c r="E87" s="325"/>
      <c r="F87" s="324" t="s">
        <v>116</v>
      </c>
    </row>
    <row r="88" spans="2:6" ht="14.4" x14ac:dyDescent="0.3">
      <c r="B88" s="322"/>
      <c r="C88" s="511" t="s">
        <v>115</v>
      </c>
      <c r="D88" s="512"/>
      <c r="E88" s="512"/>
      <c r="F88" s="323"/>
    </row>
    <row r="89" spans="2:6" ht="14.4" x14ac:dyDescent="0.3">
      <c r="B89" s="322"/>
      <c r="C89" s="513" t="s">
        <v>572</v>
      </c>
      <c r="D89" s="514"/>
      <c r="E89" s="514"/>
      <c r="F89" s="321">
        <v>16.73</v>
      </c>
    </row>
    <row r="90" spans="2:6" ht="14.4" x14ac:dyDescent="0.3">
      <c r="B90" s="322"/>
      <c r="C90" s="511" t="s">
        <v>113</v>
      </c>
      <c r="D90" s="512"/>
      <c r="E90" s="512"/>
      <c r="F90" s="323">
        <v>16.73</v>
      </c>
    </row>
    <row r="91" spans="2:6" ht="14.4" x14ac:dyDescent="0.3">
      <c r="B91" s="322"/>
      <c r="C91" s="511" t="s">
        <v>112</v>
      </c>
      <c r="D91" s="512"/>
      <c r="E91" s="512"/>
      <c r="F91" s="323"/>
    </row>
    <row r="92" spans="2:6" ht="14.4" x14ac:dyDescent="0.3">
      <c r="B92" s="322"/>
      <c r="C92" s="513" t="s">
        <v>571</v>
      </c>
      <c r="D92" s="514"/>
      <c r="E92" s="514"/>
      <c r="F92" s="321">
        <v>19.079999999999998</v>
      </c>
    </row>
    <row r="93" spans="2:6" ht="14.4" x14ac:dyDescent="0.3">
      <c r="B93" s="320"/>
      <c r="C93" s="509" t="s">
        <v>110</v>
      </c>
      <c r="D93" s="510"/>
      <c r="E93" s="510"/>
      <c r="F93" s="319">
        <v>19.079999999999998</v>
      </c>
    </row>
    <row r="94" spans="2:6" x14ac:dyDescent="0.3">
      <c r="B94" s="317"/>
      <c r="C94" s="316"/>
      <c r="D94" s="64"/>
      <c r="E94" s="315"/>
      <c r="F94" s="318"/>
    </row>
    <row r="95" spans="2:6" x14ac:dyDescent="0.3">
      <c r="B95" s="61" t="s">
        <v>108</v>
      </c>
    </row>
    <row r="96" spans="2:6" x14ac:dyDescent="0.3">
      <c r="B96" s="61" t="s">
        <v>107</v>
      </c>
    </row>
    <row r="98" spans="2:2" x14ac:dyDescent="0.3">
      <c r="B98" s="60"/>
    </row>
  </sheetData>
  <mergeCells count="39">
    <mergeCell ref="B2:C2"/>
    <mergeCell ref="D3:F3"/>
    <mergeCell ref="B5:E5"/>
    <mergeCell ref="C13:F13"/>
    <mergeCell ref="B8:E8"/>
    <mergeCell ref="C11:F11"/>
    <mergeCell ref="B4:F4"/>
    <mergeCell ref="B7:F7"/>
    <mergeCell ref="B19:F19"/>
    <mergeCell ref="C55:E55"/>
    <mergeCell ref="C56:E56"/>
    <mergeCell ref="C57:E57"/>
    <mergeCell ref="B58:F58"/>
    <mergeCell ref="B35:B39"/>
    <mergeCell ref="B40:B44"/>
    <mergeCell ref="B45:B49"/>
    <mergeCell ref="C93:E93"/>
    <mergeCell ref="B20:B24"/>
    <mergeCell ref="B25:B29"/>
    <mergeCell ref="B30:B34"/>
    <mergeCell ref="C88:E88"/>
    <mergeCell ref="C89:E89"/>
    <mergeCell ref="C90:E90"/>
    <mergeCell ref="C91:E91"/>
    <mergeCell ref="C92:E92"/>
    <mergeCell ref="B64:B66"/>
    <mergeCell ref="B67:B68"/>
    <mergeCell ref="B69:B70"/>
    <mergeCell ref="B71:B72"/>
    <mergeCell ref="B50:B54"/>
    <mergeCell ref="B59:B61"/>
    <mergeCell ref="B62:B63"/>
    <mergeCell ref="B83:B84"/>
    <mergeCell ref="B85:B87"/>
    <mergeCell ref="B73:B74"/>
    <mergeCell ref="B75:B76"/>
    <mergeCell ref="B77:B78"/>
    <mergeCell ref="B79:B80"/>
    <mergeCell ref="B81:B82"/>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3"/>
  <sheetViews>
    <sheetView tabSelected="1" topLeftCell="A16" zoomScaleNormal="100" workbookViewId="0">
      <selection activeCell="D25" sqref="D25"/>
    </sheetView>
  </sheetViews>
  <sheetFormatPr defaultColWidth="9.109375" defaultRowHeight="10.5" customHeight="1" x14ac:dyDescent="0.3"/>
  <cols>
    <col min="1" max="1" width="6.6640625" style="1" customWidth="1"/>
    <col min="2" max="2" width="20.109375" style="1" customWidth="1"/>
    <col min="3" max="3" width="32.6640625" style="1" customWidth="1"/>
    <col min="4" max="4" width="11.88671875" style="1" customWidth="1"/>
    <col min="5" max="8" width="11.5546875" style="1" customWidth="1"/>
    <col min="10" max="10" width="0" style="1" hidden="1" customWidth="1"/>
    <col min="11" max="11" width="79.33203125" style="2" hidden="1" customWidth="1"/>
    <col min="12" max="12" width="99.44140625" style="2" hidden="1" customWidth="1"/>
    <col min="13" max="13" width="117.6640625" style="2" hidden="1" customWidth="1"/>
    <col min="14" max="15" width="52.88671875" style="2" hidden="1" customWidth="1"/>
    <col min="16" max="16384" width="9.109375" style="1"/>
  </cols>
  <sheetData>
    <row r="1" spans="1:15" ht="11.25" customHeight="1" x14ac:dyDescent="0.2">
      <c r="H1" s="3" t="s">
        <v>0</v>
      </c>
      <c r="I1" s="1"/>
      <c r="K1" s="1"/>
      <c r="L1" s="1"/>
      <c r="M1" s="1"/>
      <c r="N1" s="1"/>
      <c r="O1" s="1"/>
    </row>
    <row r="2" spans="1:15" ht="11.25" customHeight="1" x14ac:dyDescent="0.2">
      <c r="H2" s="3" t="s">
        <v>1</v>
      </c>
      <c r="I2" s="1"/>
      <c r="K2" s="1"/>
      <c r="L2" s="1"/>
      <c r="M2" s="1"/>
      <c r="N2" s="1"/>
      <c r="O2" s="1"/>
    </row>
    <row r="3" spans="1:15" ht="10.199999999999999" x14ac:dyDescent="0.2">
      <c r="H3" s="3"/>
      <c r="I3" s="1"/>
      <c r="K3" s="1"/>
      <c r="L3" s="1"/>
      <c r="M3" s="1"/>
      <c r="N3" s="1"/>
      <c r="O3" s="1"/>
    </row>
    <row r="4" spans="1:15" ht="10.199999999999999" x14ac:dyDescent="0.2">
      <c r="B4" s="1" t="s">
        <v>2</v>
      </c>
      <c r="C4" s="369" t="s">
        <v>67</v>
      </c>
      <c r="D4" s="369"/>
      <c r="E4" s="369"/>
      <c r="F4" s="369"/>
      <c r="G4" s="369"/>
      <c r="I4" s="1"/>
      <c r="K4" s="2" t="s">
        <v>3</v>
      </c>
      <c r="L4" s="1"/>
      <c r="M4" s="1"/>
      <c r="N4" s="1"/>
      <c r="O4" s="1"/>
    </row>
    <row r="5" spans="1:15" ht="10.199999999999999" x14ac:dyDescent="0.2">
      <c r="C5" s="382" t="s">
        <v>4</v>
      </c>
      <c r="D5" s="382"/>
      <c r="E5" s="382"/>
      <c r="F5" s="382"/>
      <c r="G5" s="382"/>
      <c r="I5" s="1"/>
      <c r="K5" s="1"/>
      <c r="L5" s="1"/>
      <c r="M5" s="1"/>
      <c r="N5" s="1"/>
      <c r="O5" s="1"/>
    </row>
    <row r="6" spans="1:15" ht="17.25" customHeight="1" x14ac:dyDescent="0.2">
      <c r="B6" s="1" t="s">
        <v>5</v>
      </c>
      <c r="C6" s="4"/>
      <c r="D6" s="4"/>
      <c r="E6" s="4"/>
      <c r="F6" s="4"/>
      <c r="G6" s="4"/>
      <c r="I6" s="1"/>
      <c r="K6" s="1"/>
      <c r="L6" s="1"/>
      <c r="M6" s="1"/>
      <c r="N6" s="1"/>
      <c r="O6" s="1"/>
    </row>
    <row r="7" spans="1:15" ht="17.25" customHeight="1" x14ac:dyDescent="0.2">
      <c r="C7" s="4"/>
      <c r="D7" s="4"/>
      <c r="E7" s="4"/>
      <c r="F7" s="4"/>
      <c r="G7" s="4"/>
      <c r="I7" s="1"/>
      <c r="K7" s="1"/>
      <c r="L7" s="1"/>
      <c r="M7" s="1"/>
      <c r="N7" s="1"/>
      <c r="O7" s="1"/>
    </row>
    <row r="8" spans="1:15" ht="17.25" customHeight="1" x14ac:dyDescent="0.2">
      <c r="B8" s="5"/>
      <c r="C8" s="41" t="s">
        <v>68</v>
      </c>
      <c r="D8" s="42">
        <f>H81</f>
        <v>185848.4714168862</v>
      </c>
      <c r="E8" s="10" t="s">
        <v>69</v>
      </c>
      <c r="F8" s="4"/>
      <c r="G8" s="4"/>
      <c r="I8" s="1"/>
      <c r="K8" s="1"/>
      <c r="L8" s="1"/>
      <c r="M8" s="1"/>
      <c r="N8" s="1"/>
      <c r="O8" s="1"/>
    </row>
    <row r="9" spans="1:15" ht="17.25" customHeight="1" x14ac:dyDescent="0.2">
      <c r="C9" s="376"/>
      <c r="D9" s="376"/>
      <c r="E9" s="376"/>
      <c r="F9" s="376"/>
      <c r="G9" s="376"/>
      <c r="I9" s="1"/>
      <c r="K9" s="1"/>
      <c r="L9" s="1"/>
      <c r="M9" s="1"/>
      <c r="N9" s="1"/>
      <c r="O9" s="1"/>
    </row>
    <row r="10" spans="1:15" ht="11.25" customHeight="1" x14ac:dyDescent="0.3">
      <c r="A10" s="6"/>
      <c r="B10" s="6"/>
      <c r="C10" s="382" t="s">
        <v>6</v>
      </c>
      <c r="D10" s="382"/>
      <c r="E10" s="382"/>
      <c r="F10" s="382"/>
      <c r="G10" s="382"/>
      <c r="H10" s="6"/>
      <c r="I10" s="1"/>
      <c r="K10" s="1"/>
      <c r="L10" s="1"/>
      <c r="M10" s="1"/>
      <c r="N10" s="1"/>
      <c r="O10" s="1"/>
    </row>
    <row r="11" spans="1:15" ht="11.25" customHeight="1" x14ac:dyDescent="0.3">
      <c r="A11" s="6"/>
      <c r="B11" s="6"/>
      <c r="C11" s="4"/>
      <c r="D11" s="4"/>
      <c r="E11" s="4"/>
      <c r="F11" s="4"/>
      <c r="G11" s="4"/>
      <c r="H11" s="6"/>
      <c r="I11" s="1"/>
      <c r="K11" s="1"/>
      <c r="L11" s="1"/>
      <c r="M11" s="1"/>
      <c r="N11" s="1"/>
      <c r="O11" s="1"/>
    </row>
    <row r="12" spans="1:15" ht="12" customHeight="1" x14ac:dyDescent="0.3">
      <c r="A12" s="6"/>
      <c r="B12" s="384" t="s">
        <v>7</v>
      </c>
      <c r="C12" s="384"/>
      <c r="D12" s="384"/>
      <c r="E12" s="384"/>
      <c r="F12" s="384"/>
      <c r="G12" s="384"/>
      <c r="H12" s="6"/>
      <c r="I12" s="1"/>
      <c r="K12" s="1"/>
      <c r="L12" s="1"/>
      <c r="M12" s="1"/>
      <c r="N12" s="1"/>
      <c r="O12" s="1"/>
    </row>
    <row r="13" spans="1:15" ht="11.25" customHeight="1" x14ac:dyDescent="0.3">
      <c r="A13" s="6"/>
      <c r="B13" s="6"/>
      <c r="C13" s="4"/>
      <c r="D13" s="4"/>
      <c r="E13" s="4"/>
      <c r="F13" s="4"/>
      <c r="G13" s="4"/>
      <c r="H13" s="6"/>
      <c r="I13" s="1"/>
      <c r="K13" s="1"/>
      <c r="L13" s="1"/>
      <c r="M13" s="1"/>
      <c r="N13" s="1"/>
      <c r="O13" s="1"/>
    </row>
    <row r="14" spans="1:15" ht="20.399999999999999" x14ac:dyDescent="0.2">
      <c r="A14" s="2"/>
      <c r="B14" s="370" t="s">
        <v>82</v>
      </c>
      <c r="C14" s="370"/>
      <c r="D14" s="370"/>
      <c r="E14" s="370"/>
      <c r="F14" s="370"/>
      <c r="G14" s="370"/>
      <c r="H14" s="2"/>
      <c r="I14" s="1"/>
      <c r="K14" s="1"/>
      <c r="L14" s="2" t="s">
        <v>8</v>
      </c>
      <c r="M14" s="1"/>
      <c r="N14" s="1"/>
      <c r="O14" s="1"/>
    </row>
    <row r="15" spans="1:15" ht="13.5" customHeight="1" x14ac:dyDescent="0.2">
      <c r="A15" s="7"/>
      <c r="B15" s="378" t="s">
        <v>9</v>
      </c>
      <c r="C15" s="378"/>
      <c r="D15" s="378"/>
      <c r="E15" s="378"/>
      <c r="F15" s="378"/>
      <c r="G15" s="378"/>
      <c r="H15" s="7"/>
      <c r="I15" s="1"/>
      <c r="K15" s="1"/>
      <c r="L15" s="1"/>
      <c r="M15" s="1"/>
      <c r="N15" s="1"/>
      <c r="O15" s="1"/>
    </row>
    <row r="16" spans="1:15" ht="9.75" customHeight="1" x14ac:dyDescent="0.2">
      <c r="D16" s="8"/>
      <c r="E16" s="8"/>
      <c r="F16" s="8"/>
      <c r="G16" s="9"/>
      <c r="H16" s="9"/>
      <c r="I16" s="1"/>
      <c r="K16" s="1"/>
      <c r="L16" s="1"/>
      <c r="M16" s="1"/>
      <c r="N16" s="1"/>
      <c r="O16" s="1"/>
    </row>
    <row r="17" spans="1:15" ht="11.25" customHeight="1" x14ac:dyDescent="0.2">
      <c r="A17" s="10"/>
      <c r="B17" s="377" t="s">
        <v>88</v>
      </c>
      <c r="C17" s="377"/>
      <c r="D17" s="377"/>
      <c r="E17" s="377"/>
      <c r="F17" s="377"/>
      <c r="G17" s="377"/>
      <c r="H17" s="4"/>
      <c r="I17" s="1"/>
      <c r="K17" s="1"/>
      <c r="L17" s="1"/>
      <c r="M17" s="1"/>
      <c r="N17" s="1"/>
      <c r="O17" s="1"/>
    </row>
    <row r="18" spans="1:15" ht="9.75" customHeight="1" x14ac:dyDescent="0.2">
      <c r="D18" s="4"/>
      <c r="E18" s="4"/>
      <c r="F18" s="4"/>
      <c r="G18" s="4"/>
      <c r="H18" s="4"/>
      <c r="I18" s="1"/>
      <c r="K18" s="1"/>
      <c r="L18" s="1"/>
      <c r="M18" s="1"/>
      <c r="N18" s="1"/>
      <c r="O18" s="1"/>
    </row>
    <row r="19" spans="1:15" ht="16.5" customHeight="1" x14ac:dyDescent="0.2">
      <c r="A19" s="379" t="s">
        <v>10</v>
      </c>
      <c r="B19" s="379" t="s">
        <v>11</v>
      </c>
      <c r="C19" s="379" t="s">
        <v>12</v>
      </c>
      <c r="D19" s="379" t="s">
        <v>13</v>
      </c>
      <c r="E19" s="379" t="s">
        <v>14</v>
      </c>
      <c r="F19" s="379" t="s">
        <v>15</v>
      </c>
      <c r="G19" s="379" t="s">
        <v>16</v>
      </c>
      <c r="H19" s="379" t="s">
        <v>17</v>
      </c>
      <c r="I19" s="1"/>
      <c r="K19" s="1"/>
      <c r="L19" s="1"/>
      <c r="M19" s="1"/>
      <c r="N19" s="1"/>
      <c r="O19" s="1"/>
    </row>
    <row r="20" spans="1:15" ht="57" customHeight="1" x14ac:dyDescent="0.2">
      <c r="A20" s="380"/>
      <c r="B20" s="380"/>
      <c r="C20" s="380"/>
      <c r="D20" s="380"/>
      <c r="E20" s="380"/>
      <c r="F20" s="380"/>
      <c r="G20" s="380"/>
      <c r="H20" s="380"/>
      <c r="I20" s="1"/>
      <c r="K20" s="1"/>
      <c r="L20" s="1"/>
      <c r="M20" s="1"/>
      <c r="N20" s="1"/>
      <c r="O20" s="1"/>
    </row>
    <row r="21" spans="1:15" ht="10.199999999999999" x14ac:dyDescent="0.2">
      <c r="A21" s="381"/>
      <c r="B21" s="381"/>
      <c r="C21" s="381"/>
      <c r="D21" s="381"/>
      <c r="E21" s="381"/>
      <c r="F21" s="381"/>
      <c r="G21" s="381"/>
      <c r="H21" s="381"/>
      <c r="I21" s="1"/>
      <c r="K21" s="1"/>
      <c r="L21" s="1"/>
      <c r="M21" s="1"/>
      <c r="N21" s="1"/>
      <c r="O21" s="1"/>
    </row>
    <row r="22" spans="1:15" ht="11.25" customHeight="1" x14ac:dyDescent="0.2">
      <c r="A22" s="11">
        <v>1</v>
      </c>
      <c r="B22" s="11">
        <v>2</v>
      </c>
      <c r="C22" s="11">
        <v>3</v>
      </c>
      <c r="D22" s="11">
        <v>4</v>
      </c>
      <c r="E22" s="11">
        <v>5</v>
      </c>
      <c r="F22" s="11">
        <v>6</v>
      </c>
      <c r="G22" s="11">
        <v>7</v>
      </c>
      <c r="H22" s="11">
        <v>8</v>
      </c>
      <c r="I22" s="1"/>
      <c r="K22" s="1"/>
      <c r="L22" s="1"/>
      <c r="M22" s="1"/>
      <c r="N22" s="1"/>
      <c r="O22" s="1"/>
    </row>
    <row r="23" spans="1:15" ht="11.4" x14ac:dyDescent="0.2">
      <c r="A23" s="371" t="s">
        <v>18</v>
      </c>
      <c r="B23" s="372"/>
      <c r="C23" s="372"/>
      <c r="D23" s="372"/>
      <c r="E23" s="372"/>
      <c r="F23" s="372"/>
      <c r="G23" s="372"/>
      <c r="H23" s="373"/>
      <c r="I23" s="1"/>
      <c r="K23" s="1"/>
      <c r="L23" s="1"/>
      <c r="M23" s="12" t="s">
        <v>18</v>
      </c>
      <c r="N23" s="1"/>
      <c r="O23" s="1"/>
    </row>
    <row r="24" spans="1:15" s="21" customFormat="1" ht="11.4" x14ac:dyDescent="0.2">
      <c r="A24" s="11">
        <v>1</v>
      </c>
      <c r="B24" s="49" t="s">
        <v>292</v>
      </c>
      <c r="C24" s="58" t="s">
        <v>102</v>
      </c>
      <c r="D24" s="14">
        <f>'01-01-01 Демонтаж'!N112/1000</f>
        <v>2362.9153799999999</v>
      </c>
      <c r="E24" s="14"/>
      <c r="F24" s="14"/>
      <c r="G24" s="14"/>
      <c r="H24" s="14">
        <f>SUM(D24:G24)</f>
        <v>2362.9153799999999</v>
      </c>
      <c r="M24" s="43"/>
    </row>
    <row r="25" spans="1:15" ht="20.399999999999999" x14ac:dyDescent="0.2">
      <c r="A25" s="11">
        <v>2</v>
      </c>
      <c r="B25" s="49" t="s">
        <v>179</v>
      </c>
      <c r="C25" s="58" t="s">
        <v>70</v>
      </c>
      <c r="D25" s="14"/>
      <c r="E25" s="14"/>
      <c r="F25" s="14"/>
      <c r="G25" s="55">
        <f>'01-01-02'!F93</f>
        <v>85.365309999999994</v>
      </c>
      <c r="H25" s="55">
        <f>SUM(D25:G25)</f>
        <v>85.365309999999994</v>
      </c>
      <c r="I25" s="1"/>
      <c r="K25" s="1"/>
      <c r="L25" s="1"/>
      <c r="M25" s="12"/>
      <c r="N25" s="1"/>
      <c r="O25" s="1"/>
    </row>
    <row r="26" spans="1:15" s="21" customFormat="1" ht="20.399999999999999" x14ac:dyDescent="0.2">
      <c r="A26" s="11">
        <v>3</v>
      </c>
      <c r="B26" s="54" t="s">
        <v>291</v>
      </c>
      <c r="C26" s="58" t="s">
        <v>101</v>
      </c>
      <c r="D26" s="14"/>
      <c r="E26" s="14">
        <f>'01-01-03 НВН '!N102/1000</f>
        <v>292.19499000000002</v>
      </c>
      <c r="F26" s="14"/>
      <c r="G26" s="14"/>
      <c r="H26" s="14">
        <f>E26</f>
        <v>292.19499000000002</v>
      </c>
      <c r="M26" s="43"/>
    </row>
    <row r="27" spans="1:15" s="5" customFormat="1" ht="11.4" x14ac:dyDescent="0.2">
      <c r="A27" s="15"/>
      <c r="B27" s="374" t="s">
        <v>19</v>
      </c>
      <c r="C27" s="375"/>
      <c r="D27" s="16">
        <f>SUM(D24:D26)</f>
        <v>2362.9153799999999</v>
      </c>
      <c r="E27" s="16">
        <f t="shared" ref="E27:G27" si="0">SUM(E24:E26)</f>
        <v>292.19499000000002</v>
      </c>
      <c r="F27" s="16">
        <f t="shared" si="0"/>
        <v>0</v>
      </c>
      <c r="G27" s="16">
        <f t="shared" si="0"/>
        <v>85.365309999999994</v>
      </c>
      <c r="H27" s="16">
        <f>SUM(H24:H26)</f>
        <v>2740.47568</v>
      </c>
      <c r="M27" s="12"/>
      <c r="N27" s="17" t="s">
        <v>19</v>
      </c>
    </row>
    <row r="28" spans="1:15" ht="11.4" x14ac:dyDescent="0.2">
      <c r="A28" s="371" t="s">
        <v>20</v>
      </c>
      <c r="B28" s="372"/>
      <c r="C28" s="372"/>
      <c r="D28" s="372"/>
      <c r="E28" s="372"/>
      <c r="F28" s="372"/>
      <c r="G28" s="372"/>
      <c r="H28" s="373"/>
      <c r="I28" s="1"/>
      <c r="K28" s="1"/>
      <c r="L28" s="1"/>
      <c r="M28" s="12" t="s">
        <v>20</v>
      </c>
      <c r="N28" s="17"/>
      <c r="O28" s="1"/>
    </row>
    <row r="29" spans="1:15" ht="11.4" x14ac:dyDescent="0.2">
      <c r="A29" s="11">
        <v>4</v>
      </c>
      <c r="B29" s="13" t="s">
        <v>21</v>
      </c>
      <c r="C29" s="13" t="s">
        <v>89</v>
      </c>
      <c r="D29" s="14">
        <f>'02-01'!F25</f>
        <v>129196.987452</v>
      </c>
      <c r="E29" s="14"/>
      <c r="F29" s="14"/>
      <c r="G29" s="14"/>
      <c r="H29" s="14">
        <f>SUM(D29:G29)</f>
        <v>129196.987452</v>
      </c>
      <c r="I29" s="1"/>
      <c r="K29" s="1"/>
      <c r="L29" s="1"/>
      <c r="M29" s="12"/>
      <c r="N29" s="17"/>
      <c r="O29" s="1"/>
    </row>
    <row r="30" spans="1:15" ht="11.4" x14ac:dyDescent="0.2">
      <c r="A30" s="270">
        <v>5</v>
      </c>
      <c r="B30" s="271" t="s">
        <v>293</v>
      </c>
      <c r="C30" s="272" t="s">
        <v>103</v>
      </c>
      <c r="D30" s="273">
        <f>4889.034/1.2</f>
        <v>4074.1949999999997</v>
      </c>
      <c r="E30" s="273"/>
      <c r="F30" s="273"/>
      <c r="G30" s="273"/>
      <c r="H30" s="273">
        <f>SUM(D30:G30)</f>
        <v>4074.1949999999997</v>
      </c>
      <c r="I30" s="1"/>
      <c r="K30" s="1"/>
      <c r="L30" s="1"/>
      <c r="M30" s="12"/>
      <c r="N30" s="17"/>
      <c r="O30" s="1"/>
    </row>
    <row r="31" spans="1:15" ht="11.4" x14ac:dyDescent="0.2">
      <c r="A31" s="15"/>
      <c r="B31" s="374" t="s">
        <v>22</v>
      </c>
      <c r="C31" s="375"/>
      <c r="D31" s="16">
        <f>D29+D30</f>
        <v>133271.18245200001</v>
      </c>
      <c r="E31" s="16">
        <f t="shared" ref="E31:G31" si="1">E29</f>
        <v>0</v>
      </c>
      <c r="F31" s="16">
        <f t="shared" si="1"/>
        <v>0</v>
      </c>
      <c r="G31" s="16">
        <f t="shared" si="1"/>
        <v>0</v>
      </c>
      <c r="H31" s="16">
        <f>SUM(D31:G31)</f>
        <v>133271.18245200001</v>
      </c>
      <c r="I31" s="1"/>
      <c r="K31" s="1"/>
      <c r="L31" s="1"/>
      <c r="M31" s="12"/>
      <c r="N31" s="17" t="s">
        <v>22</v>
      </c>
      <c r="O31" s="1"/>
    </row>
    <row r="32" spans="1:15" ht="11.4" x14ac:dyDescent="0.2">
      <c r="A32" s="371" t="s">
        <v>23</v>
      </c>
      <c r="B32" s="372"/>
      <c r="C32" s="372"/>
      <c r="D32" s="372"/>
      <c r="E32" s="372"/>
      <c r="F32" s="372"/>
      <c r="G32" s="372"/>
      <c r="H32" s="373"/>
      <c r="I32" s="1"/>
      <c r="K32" s="1"/>
      <c r="L32" s="1"/>
      <c r="M32" s="12" t="s">
        <v>23</v>
      </c>
      <c r="N32" s="17"/>
      <c r="O32" s="1"/>
    </row>
    <row r="33" spans="1:15" ht="11.4" x14ac:dyDescent="0.2">
      <c r="A33" s="270">
        <v>6</v>
      </c>
      <c r="B33" s="312" t="s">
        <v>303</v>
      </c>
      <c r="C33" s="290" t="s">
        <v>305</v>
      </c>
      <c r="D33" s="273">
        <f>'04-01-01'!F23</f>
        <v>548.00855200000001</v>
      </c>
      <c r="E33" s="273"/>
      <c r="F33" s="273"/>
      <c r="G33" s="273"/>
      <c r="H33" s="273">
        <f>SUM(D33:G33)</f>
        <v>548.00855200000001</v>
      </c>
      <c r="I33" s="1"/>
      <c r="K33" s="1"/>
      <c r="L33" s="1"/>
      <c r="M33" s="12"/>
      <c r="N33" s="17"/>
      <c r="O33" s="1"/>
    </row>
    <row r="34" spans="1:15" ht="11.4" x14ac:dyDescent="0.2">
      <c r="A34" s="270">
        <v>7</v>
      </c>
      <c r="B34" s="312" t="s">
        <v>304</v>
      </c>
      <c r="C34" s="272" t="s">
        <v>306</v>
      </c>
      <c r="D34" s="273">
        <f>'04-01-02'!F21</f>
        <v>106.2025874</v>
      </c>
      <c r="E34" s="273"/>
      <c r="F34" s="273"/>
      <c r="G34" s="273"/>
      <c r="H34" s="273">
        <f>SUM(D34:G34)</f>
        <v>106.2025874</v>
      </c>
      <c r="I34" s="1"/>
      <c r="K34" s="1"/>
      <c r="L34" s="1"/>
      <c r="M34" s="12"/>
      <c r="N34" s="17"/>
      <c r="O34" s="1"/>
    </row>
    <row r="35" spans="1:15" ht="11.4" x14ac:dyDescent="0.2">
      <c r="A35" s="15"/>
      <c r="B35" s="374" t="s">
        <v>24</v>
      </c>
      <c r="C35" s="375"/>
      <c r="D35" s="16">
        <f>D33+D34</f>
        <v>654.21113939999998</v>
      </c>
      <c r="E35" s="16">
        <f>E33</f>
        <v>0</v>
      </c>
      <c r="F35" s="16">
        <f>F33</f>
        <v>0</v>
      </c>
      <c r="G35" s="16">
        <f>G33</f>
        <v>0</v>
      </c>
      <c r="H35" s="16">
        <f>SUM(D35:G35)</f>
        <v>654.21113939999998</v>
      </c>
      <c r="I35" s="1"/>
      <c r="K35" s="1"/>
      <c r="L35" s="1"/>
      <c r="M35" s="12"/>
      <c r="N35" s="17" t="s">
        <v>24</v>
      </c>
      <c r="O35" s="1"/>
    </row>
    <row r="36" spans="1:15" s="45" customFormat="1" ht="11.4" hidden="1" x14ac:dyDescent="0.2">
      <c r="A36" s="385" t="s">
        <v>71</v>
      </c>
      <c r="B36" s="386"/>
      <c r="C36" s="386"/>
      <c r="D36" s="386"/>
      <c r="E36" s="386"/>
      <c r="F36" s="386"/>
      <c r="G36" s="386"/>
      <c r="H36" s="387"/>
      <c r="M36" s="43"/>
      <c r="N36" s="44"/>
    </row>
    <row r="37" spans="1:15" s="45" customFormat="1" ht="12" hidden="1" x14ac:dyDescent="0.25">
      <c r="A37" s="267">
        <v>8</v>
      </c>
      <c r="B37" s="268" t="s">
        <v>74</v>
      </c>
      <c r="C37" s="269" t="s">
        <v>73</v>
      </c>
      <c r="D37" s="266"/>
      <c r="E37" s="266"/>
      <c r="F37" s="266"/>
      <c r="G37" s="266"/>
      <c r="H37" s="266">
        <f>SUM(D37:G37)</f>
        <v>0</v>
      </c>
      <c r="M37" s="47"/>
      <c r="N37" s="48"/>
    </row>
    <row r="38" spans="1:15" s="50" customFormat="1" ht="11.4" hidden="1" x14ac:dyDescent="0.2">
      <c r="A38" s="46"/>
      <c r="B38" s="388" t="s">
        <v>72</v>
      </c>
      <c r="C38" s="389"/>
      <c r="D38" s="16">
        <f>D37</f>
        <v>0</v>
      </c>
      <c r="E38" s="16">
        <f t="shared" ref="E38:G38" si="2">E37</f>
        <v>0</v>
      </c>
      <c r="F38" s="16">
        <f t="shared" si="2"/>
        <v>0</v>
      </c>
      <c r="G38" s="16">
        <f t="shared" si="2"/>
        <v>0</v>
      </c>
      <c r="H38" s="16">
        <f>SUM(D38:G38)</f>
        <v>0</v>
      </c>
      <c r="M38" s="43"/>
      <c r="N38" s="44"/>
    </row>
    <row r="39" spans="1:15" ht="11.4" x14ac:dyDescent="0.2">
      <c r="A39" s="371" t="s">
        <v>25</v>
      </c>
      <c r="B39" s="372"/>
      <c r="C39" s="372"/>
      <c r="D39" s="372"/>
      <c r="E39" s="372"/>
      <c r="F39" s="372"/>
      <c r="G39" s="372"/>
      <c r="H39" s="373"/>
      <c r="I39" s="1"/>
      <c r="K39" s="1"/>
      <c r="L39" s="1"/>
      <c r="M39" s="12" t="s">
        <v>25</v>
      </c>
      <c r="N39" s="17"/>
      <c r="O39" s="1"/>
    </row>
    <row r="40" spans="1:15" ht="20.399999999999999" x14ac:dyDescent="0.2">
      <c r="A40" s="270">
        <v>9</v>
      </c>
      <c r="B40" s="58" t="s">
        <v>616</v>
      </c>
      <c r="C40" s="290" t="s">
        <v>104</v>
      </c>
      <c r="D40" s="273">
        <f>'06-01-01'!F30</f>
        <v>503.54526182400008</v>
      </c>
      <c r="E40" s="273"/>
      <c r="F40" s="273"/>
      <c r="G40" s="273"/>
      <c r="H40" s="273">
        <f>SUM(D40:G40)</f>
        <v>503.54526182400008</v>
      </c>
      <c r="I40" s="1"/>
      <c r="K40" s="1"/>
      <c r="L40" s="1"/>
      <c r="M40" s="12"/>
      <c r="N40" s="17"/>
      <c r="O40" s="1"/>
    </row>
    <row r="41" spans="1:15" ht="11.4" x14ac:dyDescent="0.2">
      <c r="A41" s="270">
        <v>10</v>
      </c>
      <c r="B41" s="291">
        <v>37262</v>
      </c>
      <c r="C41" s="272" t="s">
        <v>105</v>
      </c>
      <c r="D41" s="273">
        <f>'06-01-02'!F23</f>
        <v>1764.2203055999998</v>
      </c>
      <c r="E41" s="273"/>
      <c r="F41" s="273"/>
      <c r="G41" s="273"/>
      <c r="H41" s="273">
        <f>SUM(D41:G41)</f>
        <v>1764.2203055999998</v>
      </c>
      <c r="I41" s="1"/>
      <c r="K41" s="1"/>
      <c r="L41" s="1"/>
      <c r="M41" s="12"/>
      <c r="N41" s="17"/>
      <c r="O41" s="1"/>
    </row>
    <row r="42" spans="1:15" ht="20.399999999999999" x14ac:dyDescent="0.2">
      <c r="A42" s="15"/>
      <c r="B42" s="374" t="s">
        <v>26</v>
      </c>
      <c r="C42" s="375"/>
      <c r="D42" s="16">
        <f>D40+D41</f>
        <v>2267.765567424</v>
      </c>
      <c r="E42" s="16">
        <f>E40</f>
        <v>0</v>
      </c>
      <c r="F42" s="16">
        <f>F40</f>
        <v>0</v>
      </c>
      <c r="G42" s="16">
        <f>G40</f>
        <v>0</v>
      </c>
      <c r="H42" s="16">
        <f>SUM(D42:G42)</f>
        <v>2267.765567424</v>
      </c>
      <c r="I42" s="1"/>
      <c r="K42" s="1"/>
      <c r="L42" s="1"/>
      <c r="M42" s="12"/>
      <c r="N42" s="17" t="s">
        <v>26</v>
      </c>
      <c r="O42" s="1"/>
    </row>
    <row r="43" spans="1:15" ht="11.4" x14ac:dyDescent="0.2">
      <c r="A43" s="371" t="s">
        <v>27</v>
      </c>
      <c r="B43" s="372"/>
      <c r="C43" s="372"/>
      <c r="D43" s="372"/>
      <c r="E43" s="372"/>
      <c r="F43" s="372"/>
      <c r="G43" s="372"/>
      <c r="H43" s="373"/>
      <c r="I43" s="1"/>
      <c r="K43" s="1"/>
      <c r="L43" s="1"/>
      <c r="M43" s="12" t="s">
        <v>27</v>
      </c>
      <c r="N43" s="17"/>
      <c r="O43" s="1"/>
    </row>
    <row r="44" spans="1:15" ht="11.4" x14ac:dyDescent="0.2">
      <c r="A44" s="11">
        <v>11</v>
      </c>
      <c r="B44" s="49" t="s">
        <v>619</v>
      </c>
      <c r="C44" s="13" t="s">
        <v>106</v>
      </c>
      <c r="D44" s="14">
        <f>'07-01-01'!F32</f>
        <v>5178.6283460000013</v>
      </c>
      <c r="E44" s="14"/>
      <c r="F44" s="14"/>
      <c r="G44" s="14"/>
      <c r="H44" s="14">
        <f>SUM(D44:G44)</f>
        <v>5178.6283460000013</v>
      </c>
      <c r="I44" s="1"/>
      <c r="K44" s="1"/>
      <c r="L44" s="1"/>
      <c r="M44" s="12"/>
      <c r="N44" s="17"/>
      <c r="O44" s="1"/>
    </row>
    <row r="45" spans="1:15" ht="11.4" x14ac:dyDescent="0.2">
      <c r="A45" s="15"/>
      <c r="B45" s="374" t="s">
        <v>28</v>
      </c>
      <c r="C45" s="375"/>
      <c r="D45" s="16">
        <f>D44</f>
        <v>5178.6283460000013</v>
      </c>
      <c r="E45" s="16">
        <f t="shared" ref="E45:H45" si="3">E44</f>
        <v>0</v>
      </c>
      <c r="F45" s="16">
        <f t="shared" si="3"/>
        <v>0</v>
      </c>
      <c r="G45" s="16">
        <f t="shared" si="3"/>
        <v>0</v>
      </c>
      <c r="H45" s="16">
        <f t="shared" si="3"/>
        <v>5178.6283460000013</v>
      </c>
      <c r="I45" s="1"/>
      <c r="K45" s="1"/>
      <c r="L45" s="1"/>
      <c r="M45" s="12"/>
      <c r="N45" s="17" t="s">
        <v>28</v>
      </c>
      <c r="O45" s="1"/>
    </row>
    <row r="46" spans="1:15" ht="11.4" x14ac:dyDescent="0.2">
      <c r="A46" s="15"/>
      <c r="B46" s="374" t="s">
        <v>29</v>
      </c>
      <c r="C46" s="375"/>
      <c r="D46" s="16">
        <f>D27+D31+D35+D38+D42+D45</f>
        <v>143734.70288482402</v>
      </c>
      <c r="E46" s="16">
        <f>E27+E31+E35+E38+E42+E45</f>
        <v>292.19499000000002</v>
      </c>
      <c r="F46" s="16">
        <f>F27+F31+F35+F38+F42+F45</f>
        <v>0</v>
      </c>
      <c r="G46" s="16">
        <f>G27+G31+G35+G38+G42+G45</f>
        <v>85.365309999999994</v>
      </c>
      <c r="H46" s="16">
        <f t="shared" ref="H46" si="4">SUM(D46:G46)</f>
        <v>144112.263184824</v>
      </c>
      <c r="I46" s="1"/>
      <c r="K46" s="1"/>
      <c r="L46" s="1"/>
      <c r="M46" s="12"/>
      <c r="N46" s="17"/>
      <c r="O46" s="17" t="s">
        <v>29</v>
      </c>
    </row>
    <row r="47" spans="1:15" ht="11.4" x14ac:dyDescent="0.2">
      <c r="A47" s="371" t="s">
        <v>30</v>
      </c>
      <c r="B47" s="372"/>
      <c r="C47" s="372"/>
      <c r="D47" s="372"/>
      <c r="E47" s="372"/>
      <c r="F47" s="372"/>
      <c r="G47" s="372"/>
      <c r="H47" s="373"/>
      <c r="I47" s="1"/>
      <c r="K47" s="1"/>
      <c r="L47" s="1"/>
      <c r="M47" s="12" t="s">
        <v>30</v>
      </c>
      <c r="N47" s="17"/>
      <c r="O47" s="17"/>
    </row>
    <row r="48" spans="1:15" ht="40.799999999999997" x14ac:dyDescent="0.2">
      <c r="A48" s="11">
        <v>12</v>
      </c>
      <c r="B48" s="13" t="s">
        <v>75</v>
      </c>
      <c r="C48" s="13" t="s">
        <v>620</v>
      </c>
      <c r="D48" s="14">
        <f>(D24+D30)*0.031</f>
        <v>199.55042177999999</v>
      </c>
      <c r="E48" s="14">
        <f>E26*0.031</f>
        <v>9.0580446900000009</v>
      </c>
      <c r="F48" s="14"/>
      <c r="G48" s="14"/>
      <c r="H48" s="14">
        <f>SUM(D48:G48)</f>
        <v>208.60846647</v>
      </c>
      <c r="I48" s="1"/>
      <c r="K48" s="1"/>
      <c r="L48" s="1"/>
      <c r="M48" s="12"/>
      <c r="N48" s="17"/>
      <c r="O48" s="17"/>
    </row>
    <row r="49" spans="1:15" ht="11.4" x14ac:dyDescent="0.2">
      <c r="A49" s="15"/>
      <c r="B49" s="374" t="s">
        <v>31</v>
      </c>
      <c r="C49" s="375"/>
      <c r="D49" s="16">
        <f>D48</f>
        <v>199.55042177999999</v>
      </c>
      <c r="E49" s="16">
        <f t="shared" ref="E49:G49" si="5">E48</f>
        <v>9.0580446900000009</v>
      </c>
      <c r="F49" s="16">
        <f t="shared" si="5"/>
        <v>0</v>
      </c>
      <c r="G49" s="16">
        <f t="shared" si="5"/>
        <v>0</v>
      </c>
      <c r="H49" s="16">
        <f t="shared" ref="H49:H50" si="6">SUM(D49:G49)</f>
        <v>208.60846647</v>
      </c>
      <c r="I49" s="1"/>
      <c r="K49" s="1"/>
      <c r="L49" s="1"/>
      <c r="M49" s="12"/>
      <c r="N49" s="17" t="s">
        <v>31</v>
      </c>
      <c r="O49" s="17"/>
    </row>
    <row r="50" spans="1:15" ht="11.4" x14ac:dyDescent="0.2">
      <c r="A50" s="15"/>
      <c r="B50" s="374" t="s">
        <v>32</v>
      </c>
      <c r="C50" s="375"/>
      <c r="D50" s="16">
        <f>D46+D49</f>
        <v>143934.25330660402</v>
      </c>
      <c r="E50" s="16">
        <f t="shared" ref="E50:G50" si="7">E46+E49</f>
        <v>301.25303468999999</v>
      </c>
      <c r="F50" s="16">
        <f t="shared" si="7"/>
        <v>0</v>
      </c>
      <c r="G50" s="16">
        <f t="shared" si="7"/>
        <v>85.365309999999994</v>
      </c>
      <c r="H50" s="16">
        <f t="shared" si="6"/>
        <v>144320.871651294</v>
      </c>
      <c r="I50" s="1"/>
      <c r="K50" s="1"/>
      <c r="L50" s="1"/>
      <c r="M50" s="12"/>
      <c r="N50" s="17"/>
      <c r="O50" s="17" t="s">
        <v>32</v>
      </c>
    </row>
    <row r="51" spans="1:15" ht="11.4" x14ac:dyDescent="0.2">
      <c r="A51" s="371" t="s">
        <v>33</v>
      </c>
      <c r="B51" s="372"/>
      <c r="C51" s="372"/>
      <c r="D51" s="372"/>
      <c r="E51" s="372"/>
      <c r="F51" s="372"/>
      <c r="G51" s="372"/>
      <c r="H51" s="373"/>
      <c r="I51" s="1"/>
      <c r="K51" s="1"/>
      <c r="L51" s="1"/>
      <c r="M51" s="12" t="s">
        <v>33</v>
      </c>
      <c r="N51" s="17"/>
      <c r="O51" s="17"/>
    </row>
    <row r="52" spans="1:15" ht="40.799999999999997" x14ac:dyDescent="0.2">
      <c r="A52" s="11">
        <v>13</v>
      </c>
      <c r="B52" s="13" t="s">
        <v>34</v>
      </c>
      <c r="C52" s="13" t="s">
        <v>621</v>
      </c>
      <c r="D52" s="14">
        <f>(D24+D30)*0.015</f>
        <v>96.556655699999993</v>
      </c>
      <c r="E52" s="14">
        <f>E50*1.5%</f>
        <v>4.5187955203499994</v>
      </c>
      <c r="F52" s="14"/>
      <c r="G52" s="14"/>
      <c r="H52" s="14">
        <f>SUM(D52:G52)</f>
        <v>101.07545122034999</v>
      </c>
      <c r="I52" s="1"/>
      <c r="K52" s="1"/>
      <c r="L52" s="1"/>
      <c r="M52" s="12"/>
      <c r="N52" s="17"/>
      <c r="O52" s="17"/>
    </row>
    <row r="53" spans="1:15" ht="20.399999999999999" x14ac:dyDescent="0.2">
      <c r="A53" s="11">
        <v>14</v>
      </c>
      <c r="B53" s="56" t="s">
        <v>90</v>
      </c>
      <c r="C53" s="56" t="s">
        <v>91</v>
      </c>
      <c r="D53" s="14"/>
      <c r="E53" s="14"/>
      <c r="F53" s="14"/>
      <c r="G53" s="14">
        <f>'09-01-01'!F45</f>
        <v>26.096170000000001</v>
      </c>
      <c r="H53" s="14">
        <f>G53</f>
        <v>26.096170000000001</v>
      </c>
      <c r="I53" s="1"/>
      <c r="K53" s="1"/>
      <c r="L53" s="1"/>
      <c r="M53" s="12"/>
      <c r="N53" s="17"/>
      <c r="O53" s="17"/>
    </row>
    <row r="54" spans="1:15" ht="20.399999999999999" x14ac:dyDescent="0.2">
      <c r="A54" s="11">
        <v>15</v>
      </c>
      <c r="B54" s="56" t="s">
        <v>92</v>
      </c>
      <c r="C54" s="56" t="s">
        <v>94</v>
      </c>
      <c r="D54" s="14"/>
      <c r="E54" s="14"/>
      <c r="F54" s="14"/>
      <c r="G54" s="14">
        <f>'09-01-02'!F44</f>
        <v>3.2298300000000002</v>
      </c>
      <c r="H54" s="14">
        <f t="shared" ref="H54:H56" si="8">G54</f>
        <v>3.2298300000000002</v>
      </c>
      <c r="I54" s="1"/>
      <c r="K54" s="1"/>
      <c r="L54" s="1"/>
      <c r="M54" s="12"/>
      <c r="N54" s="17"/>
      <c r="O54" s="17"/>
    </row>
    <row r="55" spans="1:15" ht="20.399999999999999" x14ac:dyDescent="0.2">
      <c r="A55" s="11">
        <v>16</v>
      </c>
      <c r="B55" s="56" t="s">
        <v>93</v>
      </c>
      <c r="C55" s="57" t="s">
        <v>685</v>
      </c>
      <c r="D55" s="14"/>
      <c r="E55" s="14"/>
      <c r="F55" s="14"/>
      <c r="G55" s="14">
        <f>'09-01-03'!F45</f>
        <v>15.906230000000001</v>
      </c>
      <c r="H55" s="14">
        <f t="shared" si="8"/>
        <v>15.906230000000001</v>
      </c>
      <c r="I55" s="1"/>
      <c r="K55" s="1"/>
      <c r="L55" s="1"/>
      <c r="M55" s="12"/>
      <c r="N55" s="17"/>
      <c r="O55" s="17"/>
    </row>
    <row r="56" spans="1:15" ht="20.399999999999999" x14ac:dyDescent="0.2">
      <c r="A56" s="11">
        <v>17</v>
      </c>
      <c r="B56" s="56" t="s">
        <v>95</v>
      </c>
      <c r="C56" s="57" t="s">
        <v>96</v>
      </c>
      <c r="D56" s="14"/>
      <c r="E56" s="14"/>
      <c r="F56" s="14"/>
      <c r="G56" s="14">
        <f>'09-01-04'!F44</f>
        <v>4.5746500000000001</v>
      </c>
      <c r="H56" s="14">
        <f t="shared" si="8"/>
        <v>4.5746500000000001</v>
      </c>
      <c r="I56" s="1"/>
      <c r="K56" s="1"/>
      <c r="L56" s="1"/>
      <c r="M56" s="12"/>
      <c r="N56" s="17"/>
      <c r="O56" s="17"/>
    </row>
    <row r="57" spans="1:15" ht="11.4" x14ac:dyDescent="0.2">
      <c r="A57" s="15"/>
      <c r="B57" s="374" t="s">
        <v>35</v>
      </c>
      <c r="C57" s="375"/>
      <c r="D57" s="16">
        <f>SUM(D52:D56)</f>
        <v>96.556655699999993</v>
      </c>
      <c r="E57" s="16">
        <f>SUM(E52:E56)</f>
        <v>4.5187955203499994</v>
      </c>
      <c r="F57" s="16">
        <f>SUM(F52:F56)</f>
        <v>0</v>
      </c>
      <c r="G57" s="16">
        <f>SUM(G52:G56)</f>
        <v>49.80688</v>
      </c>
      <c r="H57" s="16">
        <f t="shared" ref="H57:H58" si="9">SUM(D57:G57)</f>
        <v>150.88233122034998</v>
      </c>
      <c r="I57" s="1"/>
      <c r="K57" s="1"/>
      <c r="L57" s="1"/>
      <c r="M57" s="12"/>
      <c r="N57" s="17" t="s">
        <v>35</v>
      </c>
      <c r="O57" s="17"/>
    </row>
    <row r="58" spans="1:15" ht="11.4" x14ac:dyDescent="0.2">
      <c r="A58" s="15"/>
      <c r="B58" s="374" t="s">
        <v>36</v>
      </c>
      <c r="C58" s="375"/>
      <c r="D58" s="16">
        <f>D50+D57</f>
        <v>144030.80996230402</v>
      </c>
      <c r="E58" s="16">
        <f>E50+E57</f>
        <v>305.77183021035</v>
      </c>
      <c r="F58" s="16">
        <f>F50+F57</f>
        <v>0</v>
      </c>
      <c r="G58" s="16">
        <f>G50+G57</f>
        <v>135.17219</v>
      </c>
      <c r="H58" s="16">
        <f t="shared" si="9"/>
        <v>144471.75398251438</v>
      </c>
      <c r="I58" s="1"/>
      <c r="K58" s="1"/>
      <c r="L58" s="1"/>
      <c r="M58" s="12"/>
      <c r="N58" s="17"/>
      <c r="O58" s="17" t="s">
        <v>36</v>
      </c>
    </row>
    <row r="59" spans="1:15" ht="11.4" x14ac:dyDescent="0.2">
      <c r="A59" s="371" t="s">
        <v>37</v>
      </c>
      <c r="B59" s="372"/>
      <c r="C59" s="372"/>
      <c r="D59" s="372"/>
      <c r="E59" s="372"/>
      <c r="F59" s="372"/>
      <c r="G59" s="372"/>
      <c r="H59" s="373"/>
      <c r="I59" s="1"/>
      <c r="K59" s="1"/>
      <c r="L59" s="1"/>
      <c r="M59" s="12" t="s">
        <v>37</v>
      </c>
      <c r="N59" s="17"/>
      <c r="O59" s="17"/>
    </row>
    <row r="60" spans="1:15" ht="20.399999999999999" x14ac:dyDescent="0.2">
      <c r="A60" s="11">
        <v>18</v>
      </c>
      <c r="B60" s="13" t="s">
        <v>38</v>
      </c>
      <c r="C60" s="13" t="s">
        <v>78</v>
      </c>
      <c r="D60" s="14"/>
      <c r="E60" s="14"/>
      <c r="F60" s="14"/>
      <c r="G60" s="14">
        <f>H58*1.93%</f>
        <v>2788.3048518625269</v>
      </c>
      <c r="H60" s="14">
        <f>SUM(D60:G60)</f>
        <v>2788.3048518625269</v>
      </c>
      <c r="I60" s="1"/>
      <c r="K60" s="1"/>
      <c r="L60" s="1"/>
      <c r="M60" s="12"/>
      <c r="N60" s="17"/>
      <c r="O60" s="17"/>
    </row>
    <row r="61" spans="1:15" ht="11.4" x14ac:dyDescent="0.2">
      <c r="A61" s="15"/>
      <c r="B61" s="374" t="s">
        <v>39</v>
      </c>
      <c r="C61" s="375"/>
      <c r="D61" s="16">
        <f>D60</f>
        <v>0</v>
      </c>
      <c r="E61" s="16">
        <f>E60</f>
        <v>0</v>
      </c>
      <c r="F61" s="16">
        <f>F60</f>
        <v>0</v>
      </c>
      <c r="G61" s="16">
        <f>G60</f>
        <v>2788.3048518625269</v>
      </c>
      <c r="H61" s="16">
        <f>SUM(D61:G61)</f>
        <v>2788.3048518625269</v>
      </c>
      <c r="I61" s="1"/>
      <c r="K61" s="1"/>
      <c r="L61" s="1"/>
      <c r="M61" s="12"/>
      <c r="N61" s="17" t="s">
        <v>39</v>
      </c>
      <c r="O61" s="17"/>
    </row>
    <row r="62" spans="1:15" ht="45.6" x14ac:dyDescent="0.2">
      <c r="A62" s="371" t="s">
        <v>40</v>
      </c>
      <c r="B62" s="372"/>
      <c r="C62" s="372"/>
      <c r="D62" s="372"/>
      <c r="E62" s="372"/>
      <c r="F62" s="372"/>
      <c r="G62" s="372"/>
      <c r="H62" s="373"/>
      <c r="I62" s="1"/>
      <c r="K62" s="1"/>
      <c r="L62" s="1"/>
      <c r="M62" s="12" t="s">
        <v>40</v>
      </c>
      <c r="N62" s="17"/>
      <c r="O62" s="17"/>
    </row>
    <row r="63" spans="1:15" s="21" customFormat="1" ht="10.199999999999999" x14ac:dyDescent="0.2">
      <c r="A63" s="270">
        <v>19</v>
      </c>
      <c r="B63" s="51" t="s">
        <v>77</v>
      </c>
      <c r="C63" s="51" t="s">
        <v>76</v>
      </c>
      <c r="D63" s="52"/>
      <c r="E63" s="52"/>
      <c r="F63" s="52"/>
      <c r="G63" s="14">
        <f>H58*0.2%</f>
        <v>288.94350796502874</v>
      </c>
      <c r="H63" s="14">
        <f>SUM(D63:G63)</f>
        <v>288.94350796502874</v>
      </c>
      <c r="M63" s="48"/>
      <c r="N63" s="48"/>
      <c r="O63" s="48"/>
    </row>
    <row r="64" spans="1:15" ht="11.4" x14ac:dyDescent="0.2">
      <c r="A64" s="270">
        <v>20</v>
      </c>
      <c r="B64" s="56" t="s">
        <v>98</v>
      </c>
      <c r="C64" s="290" t="s">
        <v>97</v>
      </c>
      <c r="D64" s="273"/>
      <c r="E64" s="273"/>
      <c r="F64" s="273"/>
      <c r="G64" s="273">
        <v>797.51400000000001</v>
      </c>
      <c r="H64" s="292">
        <f t="shared" ref="H64:H73" si="10">SUM(D64:G64)</f>
        <v>797.51400000000001</v>
      </c>
      <c r="I64" s="1"/>
      <c r="K64" s="1"/>
      <c r="L64" s="1"/>
      <c r="M64" s="12"/>
      <c r="N64" s="17"/>
      <c r="O64" s="17"/>
    </row>
    <row r="65" spans="1:15" ht="11.4" x14ac:dyDescent="0.2">
      <c r="A65" s="270">
        <v>21</v>
      </c>
      <c r="B65" s="49" t="s">
        <v>629</v>
      </c>
      <c r="C65" s="13" t="s">
        <v>41</v>
      </c>
      <c r="D65" s="14"/>
      <c r="E65" s="14"/>
      <c r="F65" s="14"/>
      <c r="G65" s="14">
        <f>'12-01-01'!F37</f>
        <v>2145.98</v>
      </c>
      <c r="H65" s="52">
        <f t="shared" si="10"/>
        <v>2145.98</v>
      </c>
      <c r="I65" s="1"/>
      <c r="J65" s="1">
        <f>H65/5.32</f>
        <v>403.37969924812029</v>
      </c>
      <c r="K65" s="1"/>
      <c r="L65" s="1"/>
      <c r="M65" s="12"/>
      <c r="N65" s="17"/>
      <c r="O65" s="17"/>
    </row>
    <row r="66" spans="1:15" ht="11.4" x14ac:dyDescent="0.2">
      <c r="A66" s="270">
        <v>22</v>
      </c>
      <c r="B66" s="49" t="s">
        <v>630</v>
      </c>
      <c r="C66" s="13" t="s">
        <v>42</v>
      </c>
      <c r="D66" s="14"/>
      <c r="E66" s="14"/>
      <c r="F66" s="14"/>
      <c r="G66" s="14">
        <f>'12-01-02'!F36</f>
        <v>3218.97</v>
      </c>
      <c r="H66" s="52">
        <f t="shared" si="10"/>
        <v>3218.97</v>
      </c>
      <c r="I66" s="1"/>
      <c r="K66" s="1"/>
      <c r="L66" s="1"/>
      <c r="M66" s="12"/>
      <c r="N66" s="17"/>
      <c r="O66" s="17"/>
    </row>
    <row r="67" spans="1:15" ht="11.4" x14ac:dyDescent="0.2">
      <c r="A67" s="270">
        <v>23</v>
      </c>
      <c r="B67" s="49" t="s">
        <v>631</v>
      </c>
      <c r="C67" s="13" t="s">
        <v>625</v>
      </c>
      <c r="D67" s="14"/>
      <c r="E67" s="14"/>
      <c r="F67" s="14"/>
      <c r="G67" s="14">
        <f>'12-01-03'!F41</f>
        <v>14.97</v>
      </c>
      <c r="H67" s="52">
        <f t="shared" si="10"/>
        <v>14.97</v>
      </c>
      <c r="I67" s="1"/>
      <c r="J67" s="1">
        <f>14.97/5.36</f>
        <v>2.7929104477611939</v>
      </c>
      <c r="K67" s="1"/>
      <c r="L67" s="1"/>
      <c r="M67" s="12"/>
      <c r="N67" s="17"/>
      <c r="O67" s="17"/>
    </row>
    <row r="68" spans="1:15" ht="11.4" x14ac:dyDescent="0.2">
      <c r="A68" s="270">
        <v>24</v>
      </c>
      <c r="B68" s="49" t="s">
        <v>632</v>
      </c>
      <c r="C68" s="241" t="s">
        <v>626</v>
      </c>
      <c r="D68" s="14"/>
      <c r="E68" s="14"/>
      <c r="F68" s="14"/>
      <c r="G68" s="14">
        <f>'12-01-04'!F103</f>
        <v>442.47</v>
      </c>
      <c r="H68" s="52">
        <f t="shared" si="10"/>
        <v>442.47</v>
      </c>
      <c r="I68" s="1"/>
      <c r="J68" s="1">
        <f>H68/61.09</f>
        <v>7.2429202815518092</v>
      </c>
      <c r="K68" s="1"/>
      <c r="L68" s="1"/>
      <c r="M68" s="12"/>
      <c r="N68" s="17"/>
      <c r="O68" s="17"/>
    </row>
    <row r="69" spans="1:15" ht="11.4" x14ac:dyDescent="0.2">
      <c r="A69" s="270">
        <v>25</v>
      </c>
      <c r="B69" s="49" t="s">
        <v>633</v>
      </c>
      <c r="C69" s="241" t="s">
        <v>627</v>
      </c>
      <c r="D69" s="14"/>
      <c r="E69" s="14"/>
      <c r="F69" s="14"/>
      <c r="G69" s="14">
        <f>'12-01-05'!F131</f>
        <v>316.29000000000002</v>
      </c>
      <c r="H69" s="52">
        <f t="shared" si="10"/>
        <v>316.29000000000002</v>
      </c>
      <c r="I69" s="1"/>
      <c r="J69" s="1">
        <f>H69/61.09</f>
        <v>5.1774431167130466</v>
      </c>
      <c r="K69" s="1"/>
      <c r="L69" s="1"/>
      <c r="M69" s="12"/>
      <c r="N69" s="17"/>
      <c r="O69" s="17"/>
    </row>
    <row r="70" spans="1:15" ht="11.4" x14ac:dyDescent="0.2">
      <c r="A70" s="270">
        <v>26</v>
      </c>
      <c r="B70" s="49" t="s">
        <v>634</v>
      </c>
      <c r="C70" s="241" t="s">
        <v>628</v>
      </c>
      <c r="D70" s="14"/>
      <c r="E70" s="14"/>
      <c r="F70" s="14"/>
      <c r="G70" s="52">
        <v>19.079999999999998</v>
      </c>
      <c r="H70" s="52">
        <f t="shared" si="10"/>
        <v>19.079999999999998</v>
      </c>
      <c r="I70" s="1"/>
      <c r="J70" s="1">
        <f>19.08/5.36</f>
        <v>3.5597014925373127</v>
      </c>
      <c r="K70" s="1"/>
      <c r="L70" s="1"/>
      <c r="M70" s="12"/>
      <c r="N70" s="17"/>
      <c r="O70" s="17"/>
    </row>
    <row r="71" spans="1:15" s="21" customFormat="1" ht="20.399999999999999" x14ac:dyDescent="0.2">
      <c r="A71" s="270">
        <v>27</v>
      </c>
      <c r="B71" s="56" t="s">
        <v>100</v>
      </c>
      <c r="C71" s="56" t="s">
        <v>99</v>
      </c>
      <c r="D71" s="273"/>
      <c r="E71" s="273"/>
      <c r="F71" s="273"/>
      <c r="G71" s="273">
        <v>30.891999999999999</v>
      </c>
      <c r="H71" s="292">
        <f t="shared" si="10"/>
        <v>30.891999999999999</v>
      </c>
      <c r="M71" s="43"/>
      <c r="N71" s="44"/>
      <c r="O71" s="44"/>
    </row>
    <row r="72" spans="1:15" ht="81.599999999999994" x14ac:dyDescent="0.2">
      <c r="A72" s="15"/>
      <c r="B72" s="374" t="s">
        <v>43</v>
      </c>
      <c r="C72" s="375"/>
      <c r="D72" s="16">
        <f>SUM(D63:D71)</f>
        <v>0</v>
      </c>
      <c r="E72" s="16">
        <f>SUM(E63:E71)</f>
        <v>0</v>
      </c>
      <c r="F72" s="16">
        <f>SUM(F63:F71)</f>
        <v>0</v>
      </c>
      <c r="G72" s="16">
        <f>SUM(G63:G71)</f>
        <v>7275.1095079650286</v>
      </c>
      <c r="H72" s="16">
        <f t="shared" si="10"/>
        <v>7275.1095079650286</v>
      </c>
      <c r="I72" s="1"/>
      <c r="K72" s="1"/>
      <c r="L72" s="1"/>
      <c r="M72" s="12"/>
      <c r="N72" s="17" t="s">
        <v>43</v>
      </c>
      <c r="O72" s="17"/>
    </row>
    <row r="73" spans="1:15" ht="11.4" x14ac:dyDescent="0.2">
      <c r="A73" s="15"/>
      <c r="B73" s="374" t="s">
        <v>44</v>
      </c>
      <c r="C73" s="375"/>
      <c r="D73" s="16">
        <f>D58+D61+D72</f>
        <v>144030.80996230402</v>
      </c>
      <c r="E73" s="16">
        <f>E58+E61+E72</f>
        <v>305.77183021035</v>
      </c>
      <c r="F73" s="16">
        <f>F58+F61+F72</f>
        <v>0</v>
      </c>
      <c r="G73" s="16">
        <f>G58+G61+G72</f>
        <v>10198.586549827556</v>
      </c>
      <c r="H73" s="53">
        <f t="shared" si="10"/>
        <v>154535.16834234193</v>
      </c>
      <c r="I73" s="1"/>
      <c r="K73" s="1"/>
      <c r="L73" s="1"/>
      <c r="M73" s="12"/>
      <c r="N73" s="17"/>
      <c r="O73" s="17" t="s">
        <v>44</v>
      </c>
    </row>
    <row r="74" spans="1:15" ht="11.4" x14ac:dyDescent="0.2">
      <c r="A74" s="371" t="s">
        <v>45</v>
      </c>
      <c r="B74" s="372"/>
      <c r="C74" s="372"/>
      <c r="D74" s="372"/>
      <c r="E74" s="372"/>
      <c r="F74" s="372"/>
      <c r="G74" s="372"/>
      <c r="H74" s="373"/>
      <c r="I74" s="1"/>
      <c r="K74" s="1"/>
      <c r="L74" s="1"/>
      <c r="M74" s="12" t="s">
        <v>45</v>
      </c>
      <c r="N74" s="17"/>
      <c r="O74" s="17"/>
    </row>
    <row r="75" spans="1:15" ht="30.6" x14ac:dyDescent="0.2">
      <c r="A75" s="11">
        <v>28</v>
      </c>
      <c r="B75" s="13" t="s">
        <v>46</v>
      </c>
      <c r="C75" s="13" t="s">
        <v>47</v>
      </c>
      <c r="D75" s="14">
        <f>(D24+D30)*2%</f>
        <v>128.7422076</v>
      </c>
      <c r="E75" s="14">
        <f>(E27)*2%</f>
        <v>5.8438998000000009</v>
      </c>
      <c r="F75" s="14">
        <f t="shared" ref="F75" si="11">F73*2%</f>
        <v>0</v>
      </c>
      <c r="G75" s="14">
        <f>(G27+G53+G54+G55+G56+G60+G63+G64+G65+G66+G67+G68+G69+G70+G71)*2%</f>
        <v>203.97173099655109</v>
      </c>
      <c r="H75" s="14">
        <f>SUM(D75:G75)</f>
        <v>338.55783839655112</v>
      </c>
      <c r="I75" s="1"/>
      <c r="K75" s="1"/>
      <c r="L75" s="1"/>
      <c r="M75" s="12"/>
      <c r="N75" s="17"/>
      <c r="O75" s="17"/>
    </row>
    <row r="76" spans="1:15" ht="11.4" x14ac:dyDescent="0.2">
      <c r="A76" s="15"/>
      <c r="B76" s="374" t="s">
        <v>48</v>
      </c>
      <c r="C76" s="375"/>
      <c r="D76" s="16">
        <f>D75</f>
        <v>128.7422076</v>
      </c>
      <c r="E76" s="16">
        <f t="shared" ref="E76:G76" si="12">E75</f>
        <v>5.8438998000000009</v>
      </c>
      <c r="F76" s="16">
        <f t="shared" si="12"/>
        <v>0</v>
      </c>
      <c r="G76" s="16">
        <f t="shared" si="12"/>
        <v>203.97173099655109</v>
      </c>
      <c r="H76" s="16">
        <f t="shared" ref="H76:H77" si="13">SUM(D76:G76)</f>
        <v>338.55783839655112</v>
      </c>
      <c r="I76" s="1"/>
      <c r="K76" s="1"/>
      <c r="L76" s="1"/>
      <c r="M76" s="12"/>
      <c r="N76" s="17" t="s">
        <v>48</v>
      </c>
      <c r="O76" s="17"/>
    </row>
    <row r="77" spans="1:15" ht="11.4" x14ac:dyDescent="0.2">
      <c r="A77" s="15"/>
      <c r="B77" s="374" t="s">
        <v>49</v>
      </c>
      <c r="C77" s="375"/>
      <c r="D77" s="16">
        <f>D73+D76</f>
        <v>144159.55216990403</v>
      </c>
      <c r="E77" s="16">
        <f t="shared" ref="E77:G77" si="14">E73+E76</f>
        <v>311.61573001034998</v>
      </c>
      <c r="F77" s="16">
        <f t="shared" si="14"/>
        <v>0</v>
      </c>
      <c r="G77" s="16">
        <f t="shared" si="14"/>
        <v>10402.558280824107</v>
      </c>
      <c r="H77" s="16">
        <f t="shared" si="13"/>
        <v>154873.72618073848</v>
      </c>
      <c r="I77" s="1"/>
      <c r="K77" s="1"/>
      <c r="L77" s="1"/>
      <c r="M77" s="12"/>
      <c r="N77" s="17"/>
      <c r="O77" s="17" t="s">
        <v>49</v>
      </c>
    </row>
    <row r="78" spans="1:15" ht="11.4" x14ac:dyDescent="0.2">
      <c r="A78" s="371" t="s">
        <v>50</v>
      </c>
      <c r="B78" s="372"/>
      <c r="C78" s="372"/>
      <c r="D78" s="372"/>
      <c r="E78" s="372"/>
      <c r="F78" s="372"/>
      <c r="G78" s="372"/>
      <c r="H78" s="373"/>
      <c r="I78" s="1"/>
      <c r="K78" s="1"/>
      <c r="L78" s="1"/>
      <c r="M78" s="12" t="s">
        <v>50</v>
      </c>
      <c r="N78" s="17"/>
      <c r="O78" s="17"/>
    </row>
    <row r="79" spans="1:15" ht="11.4" x14ac:dyDescent="0.2">
      <c r="A79" s="11">
        <v>29</v>
      </c>
      <c r="B79" s="13" t="s">
        <v>60</v>
      </c>
      <c r="C79" s="13" t="s">
        <v>61</v>
      </c>
      <c r="D79" s="14">
        <f>D77*20%</f>
        <v>28831.910433980807</v>
      </c>
      <c r="E79" s="14">
        <f t="shared" ref="E79:G79" si="15">E77*20%</f>
        <v>62.323146002069997</v>
      </c>
      <c r="F79" s="14">
        <f t="shared" si="15"/>
        <v>0</v>
      </c>
      <c r="G79" s="14">
        <f t="shared" si="15"/>
        <v>2080.5116561648215</v>
      </c>
      <c r="H79" s="14">
        <f>SUM(D79:G79)</f>
        <v>30974.745236147697</v>
      </c>
      <c r="I79" s="1"/>
      <c r="K79" s="1"/>
      <c r="L79" s="1"/>
      <c r="M79" s="12"/>
      <c r="N79" s="17"/>
      <c r="O79" s="17"/>
    </row>
    <row r="80" spans="1:15" ht="11.4" x14ac:dyDescent="0.2">
      <c r="A80" s="15"/>
      <c r="B80" s="374" t="s">
        <v>62</v>
      </c>
      <c r="C80" s="375"/>
      <c r="D80" s="16">
        <f>D79</f>
        <v>28831.910433980807</v>
      </c>
      <c r="E80" s="16">
        <f t="shared" ref="E80:G80" si="16">E79</f>
        <v>62.323146002069997</v>
      </c>
      <c r="F80" s="16">
        <f t="shared" si="16"/>
        <v>0</v>
      </c>
      <c r="G80" s="16">
        <f t="shared" si="16"/>
        <v>2080.5116561648215</v>
      </c>
      <c r="H80" s="16">
        <f t="shared" ref="H80:H81" si="17">SUM(D80:G80)</f>
        <v>30974.745236147697</v>
      </c>
      <c r="I80" s="1"/>
      <c r="K80" s="1"/>
      <c r="L80" s="1"/>
      <c r="M80" s="12"/>
      <c r="N80" s="17" t="s">
        <v>62</v>
      </c>
      <c r="O80" s="17"/>
    </row>
    <row r="81" spans="1:15" ht="11.4" x14ac:dyDescent="0.2">
      <c r="A81" s="15"/>
      <c r="B81" s="374" t="s">
        <v>51</v>
      </c>
      <c r="C81" s="375"/>
      <c r="D81" s="16">
        <f>D77+D80</f>
        <v>172991.46260388484</v>
      </c>
      <c r="E81" s="16">
        <f t="shared" ref="E81:G81" si="18">E77+E80</f>
        <v>373.93887601242</v>
      </c>
      <c r="F81" s="16">
        <f t="shared" si="18"/>
        <v>0</v>
      </c>
      <c r="G81" s="16">
        <f t="shared" si="18"/>
        <v>12483.069936988928</v>
      </c>
      <c r="H81" s="16">
        <f t="shared" si="17"/>
        <v>185848.4714168862</v>
      </c>
      <c r="I81" s="1"/>
      <c r="K81" s="1"/>
      <c r="L81" s="1"/>
      <c r="M81" s="12"/>
      <c r="N81" s="17"/>
      <c r="O81" s="17" t="s">
        <v>51</v>
      </c>
    </row>
    <row r="82" spans="1:15" ht="10.199999999999999" x14ac:dyDescent="0.2">
      <c r="C82" s="18"/>
      <c r="I82" s="1"/>
      <c r="K82" s="1"/>
      <c r="L82" s="1"/>
      <c r="M82" s="1"/>
      <c r="N82" s="1"/>
      <c r="O82" s="1"/>
    </row>
    <row r="83" spans="1:15" ht="10.199999999999999" x14ac:dyDescent="0.2">
      <c r="I83" s="1"/>
      <c r="K83" s="1"/>
      <c r="L83" s="1"/>
      <c r="M83" s="1"/>
      <c r="N83" s="1"/>
      <c r="O83" s="1"/>
    </row>
    <row r="84" spans="1:15" ht="11.25" customHeight="1" x14ac:dyDescent="0.2">
      <c r="A84" s="19" t="s">
        <v>52</v>
      </c>
      <c r="B84" s="20"/>
      <c r="C84" s="21"/>
      <c r="D84" s="22"/>
      <c r="E84" s="22"/>
      <c r="F84" s="22" t="s">
        <v>53</v>
      </c>
      <c r="G84" s="22"/>
      <c r="H84" s="22"/>
      <c r="I84" s="1"/>
      <c r="K84" s="1"/>
      <c r="L84" s="1"/>
      <c r="M84" s="1"/>
      <c r="N84" s="1"/>
      <c r="O84" s="1"/>
    </row>
    <row r="85" spans="1:15" ht="11.25" customHeight="1" x14ac:dyDescent="0.2">
      <c r="A85" s="20"/>
      <c r="B85" s="20"/>
      <c r="C85" s="23"/>
      <c r="D85" s="23" t="s">
        <v>54</v>
      </c>
      <c r="E85" s="23"/>
      <c r="F85" s="23"/>
      <c r="G85" s="23"/>
      <c r="H85" s="23"/>
      <c r="I85" s="1"/>
      <c r="K85" s="1"/>
      <c r="L85" s="1"/>
      <c r="M85" s="1"/>
      <c r="N85" s="1"/>
      <c r="O85" s="1"/>
    </row>
    <row r="86" spans="1:15" ht="11.25" customHeight="1" x14ac:dyDescent="0.2">
      <c r="A86" s="19" t="s">
        <v>55</v>
      </c>
      <c r="B86" s="20"/>
      <c r="D86" s="22"/>
      <c r="E86" s="22"/>
      <c r="F86" s="22" t="s">
        <v>56</v>
      </c>
      <c r="G86" s="22"/>
      <c r="H86" s="22"/>
      <c r="I86" s="1"/>
      <c r="K86" s="1"/>
      <c r="L86" s="1"/>
      <c r="M86" s="1"/>
      <c r="N86" s="1"/>
      <c r="O86" s="1"/>
    </row>
    <row r="87" spans="1:15" ht="11.25" customHeight="1" x14ac:dyDescent="0.2">
      <c r="A87" s="20"/>
      <c r="B87" s="20"/>
      <c r="C87" s="23"/>
      <c r="D87" s="23" t="s">
        <v>54</v>
      </c>
      <c r="E87" s="23"/>
      <c r="F87" s="23"/>
      <c r="G87" s="23"/>
      <c r="H87" s="23"/>
      <c r="I87" s="1"/>
      <c r="K87" s="1"/>
      <c r="L87" s="1"/>
      <c r="M87" s="1"/>
      <c r="N87" s="1"/>
      <c r="O87" s="1"/>
    </row>
    <row r="88" spans="1:15" ht="11.25" customHeight="1" x14ac:dyDescent="0.2">
      <c r="A88" s="19" t="s">
        <v>57</v>
      </c>
      <c r="B88" s="20"/>
      <c r="C88" s="19"/>
      <c r="D88" s="19"/>
      <c r="E88" s="19"/>
      <c r="F88" s="19" t="s">
        <v>58</v>
      </c>
      <c r="G88" s="19"/>
      <c r="H88" s="19"/>
      <c r="I88" s="1"/>
      <c r="K88" s="1"/>
      <c r="L88" s="1"/>
      <c r="M88" s="1"/>
      <c r="N88" s="1"/>
      <c r="O88" s="1"/>
    </row>
    <row r="89" spans="1:15" ht="11.25" customHeight="1" x14ac:dyDescent="0.2">
      <c r="A89" s="20"/>
      <c r="B89" s="20"/>
      <c r="C89" s="24"/>
      <c r="D89" s="23" t="s">
        <v>54</v>
      </c>
      <c r="E89" s="23"/>
      <c r="F89" s="23"/>
      <c r="G89" s="23"/>
      <c r="H89" s="23"/>
      <c r="I89" s="1"/>
      <c r="K89" s="1"/>
      <c r="L89" s="1"/>
      <c r="M89" s="1"/>
      <c r="N89" s="1"/>
      <c r="O89" s="1"/>
    </row>
    <row r="90" spans="1:15" ht="11.25" customHeight="1" x14ac:dyDescent="0.2">
      <c r="A90" s="19" t="s">
        <v>2</v>
      </c>
      <c r="B90" s="20"/>
      <c r="C90" s="19" t="s">
        <v>79</v>
      </c>
      <c r="D90" s="19"/>
      <c r="E90" s="19"/>
      <c r="F90" s="19" t="s">
        <v>80</v>
      </c>
      <c r="G90" s="19"/>
      <c r="H90" s="19"/>
      <c r="I90" s="1"/>
      <c r="K90" s="1"/>
      <c r="L90" s="1"/>
      <c r="M90" s="1"/>
      <c r="N90" s="1"/>
      <c r="O90" s="1"/>
    </row>
    <row r="91" spans="1:15" ht="11.25" customHeight="1" x14ac:dyDescent="0.2">
      <c r="A91" s="20"/>
      <c r="B91" s="20"/>
      <c r="C91" s="383" t="s">
        <v>59</v>
      </c>
      <c r="D91" s="383"/>
      <c r="E91" s="383"/>
      <c r="F91" s="383"/>
      <c r="G91" s="23"/>
      <c r="H91" s="23"/>
      <c r="I91" s="1"/>
      <c r="K91" s="1"/>
      <c r="L91" s="1"/>
      <c r="M91" s="1"/>
      <c r="N91" s="1"/>
      <c r="O91" s="1"/>
    </row>
    <row r="93" spans="1:15" ht="10.199999999999999" x14ac:dyDescent="0.2">
      <c r="C93" s="25"/>
      <c r="I93" s="1"/>
      <c r="K93" s="1"/>
      <c r="L93" s="1"/>
      <c r="M93" s="1"/>
      <c r="N93" s="1"/>
      <c r="O93" s="1"/>
    </row>
  </sheetData>
  <mergeCells count="47">
    <mergeCell ref="A47:H47"/>
    <mergeCell ref="B49:C49"/>
    <mergeCell ref="B50:C50"/>
    <mergeCell ref="B58:C58"/>
    <mergeCell ref="A59:H59"/>
    <mergeCell ref="A51:H51"/>
    <mergeCell ref="B57:C57"/>
    <mergeCell ref="B72:C72"/>
    <mergeCell ref="B80:C80"/>
    <mergeCell ref="B81:C81"/>
    <mergeCell ref="B73:C73"/>
    <mergeCell ref="A74:H74"/>
    <mergeCell ref="B76:C76"/>
    <mergeCell ref="B77:C77"/>
    <mergeCell ref="A78:H78"/>
    <mergeCell ref="C5:G5"/>
    <mergeCell ref="C91:F91"/>
    <mergeCell ref="B12:G12"/>
    <mergeCell ref="B31:C31"/>
    <mergeCell ref="A32:H32"/>
    <mergeCell ref="B35:C35"/>
    <mergeCell ref="A39:H39"/>
    <mergeCell ref="B42:C42"/>
    <mergeCell ref="A43:H43"/>
    <mergeCell ref="B45:C45"/>
    <mergeCell ref="B46:C46"/>
    <mergeCell ref="C10:G10"/>
    <mergeCell ref="A36:H36"/>
    <mergeCell ref="B38:C38"/>
    <mergeCell ref="B61:C61"/>
    <mergeCell ref="A62:H62"/>
    <mergeCell ref="C4:G4"/>
    <mergeCell ref="B14:G14"/>
    <mergeCell ref="A23:H23"/>
    <mergeCell ref="B27:C27"/>
    <mergeCell ref="A28:H28"/>
    <mergeCell ref="C9:G9"/>
    <mergeCell ref="B17:G17"/>
    <mergeCell ref="B15:G15"/>
    <mergeCell ref="H19:H21"/>
    <mergeCell ref="A19:A21"/>
    <mergeCell ref="B19:B21"/>
    <mergeCell ref="C19:C21"/>
    <mergeCell ref="D19:D21"/>
    <mergeCell ref="E19:E21"/>
    <mergeCell ref="F19:F21"/>
    <mergeCell ref="G19:G21"/>
  </mergeCells>
  <phoneticPr fontId="26" type="noConversion"/>
  <printOptions horizontalCentered="1"/>
  <pageMargins left="0.70866143703460704" right="0.70866143703460704" top="0.74803149700164795" bottom="0.74803149700164795" header="0.31496062874794001" footer="0.31496062874794001"/>
  <pageSetup paperSize="9" fitToHeight="0" orientation="landscape" r:id="rId1"/>
  <headerFooter>
    <oddFooter>&amp;R&amp;8Страница &amp;P</oddFooter>
  </headerFooter>
  <rowBreaks count="1" manualBreakCount="1">
    <brk id="7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35302-0705-4188-9A4C-69426724A1AF}">
  <sheetPr>
    <pageSetUpPr fitToPage="1"/>
  </sheetPr>
  <dimension ref="A1:AU124"/>
  <sheetViews>
    <sheetView topLeftCell="A96" workbookViewId="0">
      <selection activeCell="C97" sqref="C97:K97"/>
    </sheetView>
  </sheetViews>
  <sheetFormatPr defaultColWidth="9.109375" defaultRowHeight="11.25" customHeight="1" x14ac:dyDescent="0.2"/>
  <cols>
    <col min="1" max="1" width="9.109375" style="543" customWidth="1"/>
    <col min="2" max="2" width="20.109375" style="656" customWidth="1"/>
    <col min="3" max="3" width="13.44140625" style="656" customWidth="1"/>
    <col min="4" max="4" width="12.88671875" style="656" customWidth="1"/>
    <col min="5" max="5" width="13.33203125" style="656" customWidth="1"/>
    <col min="6" max="6" width="8.5546875" style="656" customWidth="1"/>
    <col min="7" max="7" width="7.88671875" style="656" customWidth="1"/>
    <col min="8" max="8" width="8.44140625" style="656" customWidth="1"/>
    <col min="9" max="9" width="13" style="656" customWidth="1"/>
    <col min="10" max="10" width="12.44140625" style="656" customWidth="1"/>
    <col min="11" max="11" width="8.5546875" style="656" customWidth="1"/>
    <col min="12" max="12" width="12.88671875" style="656" customWidth="1"/>
    <col min="13" max="13" width="7.44140625" style="656" customWidth="1"/>
    <col min="14" max="14" width="13.44140625" style="656" customWidth="1"/>
    <col min="15" max="15" width="14.5546875" style="656" hidden="1" customWidth="1"/>
    <col min="16" max="16" width="78.33203125" style="656" hidden="1" customWidth="1"/>
    <col min="17" max="17" width="73.6640625" style="656" hidden="1" customWidth="1"/>
    <col min="18" max="21" width="9.109375" style="656"/>
    <col min="22" max="27" width="84" style="588" hidden="1" customWidth="1"/>
    <col min="28" max="30" width="161.44140625" style="588" hidden="1" customWidth="1"/>
    <col min="31" max="31" width="68.33203125" style="588" hidden="1" customWidth="1"/>
    <col min="32" max="32" width="34.6640625" style="588" hidden="1" customWidth="1"/>
    <col min="33" max="33" width="161.44140625" style="588" hidden="1" customWidth="1"/>
    <col min="34" max="34" width="39.5546875" style="588" hidden="1" customWidth="1"/>
    <col min="35" max="36" width="132.109375" style="588" hidden="1" customWidth="1"/>
    <col min="37" max="40" width="39.5546875" style="588" hidden="1" customWidth="1"/>
    <col min="41" max="43" width="98.44140625" style="588" hidden="1" customWidth="1"/>
    <col min="44" max="44" width="56" style="588" hidden="1" customWidth="1"/>
    <col min="45" max="45" width="55.33203125" style="588" hidden="1" customWidth="1"/>
    <col min="46" max="46" width="56" style="588" hidden="1" customWidth="1"/>
    <col min="47" max="47" width="55.33203125" style="588" hidden="1" customWidth="1"/>
    <col min="48" max="16384" width="9.109375" style="656"/>
  </cols>
  <sheetData>
    <row r="1" spans="1:29" s="519" customFormat="1" ht="14.4" x14ac:dyDescent="0.3">
      <c r="N1" s="520" t="s">
        <v>290</v>
      </c>
    </row>
    <row r="2" spans="1:29" s="519" customFormat="1" ht="11.25" customHeight="1" x14ac:dyDescent="0.3">
      <c r="A2" s="521"/>
      <c r="B2" s="521"/>
      <c r="C2" s="521"/>
      <c r="D2" s="521"/>
      <c r="E2" s="521"/>
      <c r="F2" s="521"/>
      <c r="G2" s="521"/>
      <c r="H2" s="521"/>
      <c r="I2" s="521"/>
      <c r="J2" s="521"/>
      <c r="K2" s="521"/>
      <c r="L2" s="521"/>
      <c r="M2" s="521"/>
      <c r="N2" s="522" t="s">
        <v>289</v>
      </c>
    </row>
    <row r="3" spans="1:29" s="519" customFormat="1" ht="6.75" customHeight="1" x14ac:dyDescent="0.3">
      <c r="A3" s="521"/>
      <c r="B3" s="523"/>
      <c r="C3" s="523"/>
      <c r="D3" s="523"/>
      <c r="E3" s="523"/>
      <c r="F3" s="523"/>
      <c r="G3" s="523"/>
      <c r="H3" s="523"/>
      <c r="I3" s="523"/>
      <c r="J3" s="523"/>
      <c r="K3" s="523"/>
      <c r="L3" s="523"/>
      <c r="M3" s="523"/>
      <c r="N3" s="520"/>
    </row>
    <row r="4" spans="1:29" s="519" customFormat="1" ht="2.25" customHeight="1" x14ac:dyDescent="0.3">
      <c r="A4" s="524"/>
      <c r="B4" s="525"/>
      <c r="C4" s="521"/>
      <c r="D4" s="521"/>
      <c r="E4" s="521"/>
      <c r="F4" s="521"/>
      <c r="G4" s="521"/>
      <c r="H4" s="521"/>
      <c r="I4" s="521"/>
      <c r="J4" s="521"/>
      <c r="K4" s="521"/>
      <c r="L4" s="521"/>
      <c r="M4" s="521"/>
      <c r="N4" s="521"/>
    </row>
    <row r="5" spans="1:29" s="519" customFormat="1" ht="11.25" customHeight="1" x14ac:dyDescent="0.3">
      <c r="A5" s="524" t="s">
        <v>288</v>
      </c>
      <c r="B5" s="525"/>
      <c r="C5" s="521"/>
      <c r="E5" s="521"/>
      <c r="F5" s="521"/>
      <c r="G5" s="526" t="s">
        <v>287</v>
      </c>
      <c r="H5" s="526"/>
      <c r="I5" s="526"/>
      <c r="J5" s="526"/>
      <c r="K5" s="526"/>
      <c r="L5" s="526"/>
      <c r="M5" s="526"/>
      <c r="N5" s="526"/>
    </row>
    <row r="6" spans="1:29" s="519" customFormat="1" ht="112.5" customHeight="1" x14ac:dyDescent="0.3">
      <c r="A6" s="524" t="s">
        <v>286</v>
      </c>
      <c r="B6" s="525"/>
      <c r="C6" s="521"/>
      <c r="E6" s="527"/>
      <c r="F6" s="527"/>
      <c r="G6" s="528" t="s">
        <v>285</v>
      </c>
      <c r="H6" s="528"/>
      <c r="I6" s="528"/>
      <c r="J6" s="528"/>
      <c r="K6" s="528"/>
      <c r="L6" s="528"/>
      <c r="M6" s="528"/>
      <c r="N6" s="528"/>
      <c r="V6" s="529" t="s">
        <v>285</v>
      </c>
    </row>
    <row r="7" spans="1:29" s="519" customFormat="1" ht="11.25" customHeight="1" x14ac:dyDescent="0.3">
      <c r="A7" s="530" t="s">
        <v>284</v>
      </c>
      <c r="B7" s="530"/>
      <c r="C7" s="530"/>
      <c r="D7" s="530"/>
      <c r="E7" s="530"/>
      <c r="F7" s="530"/>
      <c r="G7" s="528" t="s">
        <v>283</v>
      </c>
      <c r="H7" s="528"/>
      <c r="I7" s="528"/>
      <c r="J7" s="528"/>
      <c r="K7" s="528"/>
      <c r="L7" s="528"/>
      <c r="M7" s="528"/>
      <c r="N7" s="528"/>
      <c r="P7" s="531" t="s">
        <v>284</v>
      </c>
      <c r="Q7" s="531" t="s">
        <v>283</v>
      </c>
      <c r="R7" s="532"/>
      <c r="S7" s="532"/>
      <c r="T7" s="532"/>
      <c r="U7" s="532"/>
      <c r="W7" s="529" t="s">
        <v>283</v>
      </c>
    </row>
    <row r="8" spans="1:29" s="519" customFormat="1" ht="67.5" customHeight="1" x14ac:dyDescent="0.3">
      <c r="A8" s="533" t="s">
        <v>282</v>
      </c>
      <c r="B8" s="533"/>
      <c r="C8" s="533"/>
      <c r="D8" s="533"/>
      <c r="E8" s="533"/>
      <c r="F8" s="533"/>
      <c r="G8" s="528"/>
      <c r="H8" s="528"/>
      <c r="I8" s="528"/>
      <c r="J8" s="528"/>
      <c r="K8" s="528"/>
      <c r="L8" s="528"/>
      <c r="M8" s="528"/>
      <c r="N8" s="528"/>
      <c r="P8" s="531" t="s">
        <v>281</v>
      </c>
      <c r="Q8" s="531"/>
      <c r="R8" s="532"/>
      <c r="S8" s="532"/>
      <c r="T8" s="532"/>
      <c r="U8" s="532"/>
      <c r="X8" s="529" t="s">
        <v>277</v>
      </c>
    </row>
    <row r="9" spans="1:29" s="519" customFormat="1" ht="33.75" customHeight="1" x14ac:dyDescent="0.3">
      <c r="A9" s="530" t="s">
        <v>280</v>
      </c>
      <c r="B9" s="530"/>
      <c r="C9" s="530"/>
      <c r="D9" s="530"/>
      <c r="E9" s="530"/>
      <c r="F9" s="530"/>
      <c r="G9" s="528"/>
      <c r="H9" s="528"/>
      <c r="I9" s="528"/>
      <c r="J9" s="528"/>
      <c r="K9" s="528"/>
      <c r="L9" s="528"/>
      <c r="M9" s="528"/>
      <c r="N9" s="528"/>
      <c r="P9" s="531" t="s">
        <v>280</v>
      </c>
      <c r="Q9" s="531"/>
      <c r="R9" s="532"/>
      <c r="S9" s="532"/>
      <c r="T9" s="532"/>
      <c r="U9" s="532"/>
      <c r="Y9" s="529" t="s">
        <v>277</v>
      </c>
    </row>
    <row r="10" spans="1:29" s="519" customFormat="1" ht="11.25" customHeight="1" x14ac:dyDescent="0.3">
      <c r="A10" s="534" t="s">
        <v>279</v>
      </c>
      <c r="B10" s="534"/>
      <c r="C10" s="534"/>
      <c r="D10" s="534"/>
      <c r="E10" s="534"/>
      <c r="F10" s="534"/>
      <c r="G10" s="528"/>
      <c r="H10" s="528"/>
      <c r="I10" s="528"/>
      <c r="J10" s="528"/>
      <c r="K10" s="528"/>
      <c r="L10" s="528"/>
      <c r="M10" s="528"/>
      <c r="N10" s="528"/>
      <c r="Z10" s="529" t="s">
        <v>277</v>
      </c>
    </row>
    <row r="11" spans="1:29" s="519" customFormat="1" ht="14.4" x14ac:dyDescent="0.3">
      <c r="A11" s="534" t="s">
        <v>278</v>
      </c>
      <c r="B11" s="534"/>
      <c r="C11" s="534"/>
      <c r="D11" s="534"/>
      <c r="E11" s="534"/>
      <c r="F11" s="534"/>
      <c r="G11" s="528"/>
      <c r="H11" s="528"/>
      <c r="I11" s="528"/>
      <c r="J11" s="528"/>
      <c r="K11" s="528"/>
      <c r="L11" s="528"/>
      <c r="M11" s="528"/>
      <c r="N11" s="528"/>
      <c r="AA11" s="529" t="s">
        <v>277</v>
      </c>
    </row>
    <row r="12" spans="1:29" s="519" customFormat="1" ht="3.75" customHeight="1" x14ac:dyDescent="0.3">
      <c r="A12" s="535"/>
      <c r="B12" s="521"/>
      <c r="C12" s="521"/>
      <c r="D12" s="521"/>
      <c r="E12" s="521"/>
      <c r="F12" s="525"/>
      <c r="G12" s="525"/>
      <c r="H12" s="525"/>
      <c r="I12" s="525"/>
      <c r="J12" s="525"/>
      <c r="K12" s="525"/>
      <c r="L12" s="525"/>
      <c r="M12" s="525"/>
      <c r="N12" s="525"/>
    </row>
    <row r="13" spans="1:29" s="519" customFormat="1" ht="14.4" x14ac:dyDescent="0.3">
      <c r="A13" s="536" t="s">
        <v>276</v>
      </c>
      <c r="B13" s="536"/>
      <c r="C13" s="536"/>
      <c r="D13" s="536"/>
      <c r="E13" s="536"/>
      <c r="F13" s="536"/>
      <c r="G13" s="536"/>
      <c r="H13" s="536"/>
      <c r="I13" s="536"/>
      <c r="J13" s="536"/>
      <c r="K13" s="536"/>
      <c r="L13" s="536"/>
      <c r="M13" s="536"/>
      <c r="N13" s="536"/>
      <c r="AB13" s="529" t="s">
        <v>276</v>
      </c>
    </row>
    <row r="14" spans="1:29" s="519" customFormat="1" ht="14.4" x14ac:dyDescent="0.3">
      <c r="A14" s="537" t="s">
        <v>9</v>
      </c>
      <c r="B14" s="537"/>
      <c r="C14" s="537"/>
      <c r="D14" s="537"/>
      <c r="E14" s="537"/>
      <c r="F14" s="537"/>
      <c r="G14" s="537"/>
      <c r="H14" s="537"/>
      <c r="I14" s="537"/>
      <c r="J14" s="537"/>
      <c r="K14" s="537"/>
      <c r="L14" s="537"/>
      <c r="M14" s="537"/>
      <c r="N14" s="537"/>
    </row>
    <row r="15" spans="1:29" s="519" customFormat="1" ht="5.25" customHeight="1" x14ac:dyDescent="0.3">
      <c r="A15" s="538"/>
      <c r="B15" s="538"/>
      <c r="C15" s="538"/>
      <c r="D15" s="538"/>
      <c r="E15" s="538"/>
      <c r="F15" s="538"/>
      <c r="G15" s="538"/>
      <c r="H15" s="538"/>
      <c r="I15" s="538"/>
      <c r="J15" s="538"/>
      <c r="K15" s="538"/>
      <c r="L15" s="538"/>
      <c r="M15" s="538"/>
      <c r="N15" s="538"/>
    </row>
    <row r="16" spans="1:29" s="519" customFormat="1" ht="14.4" x14ac:dyDescent="0.3">
      <c r="A16" s="536" t="s">
        <v>276</v>
      </c>
      <c r="B16" s="536"/>
      <c r="C16" s="536"/>
      <c r="D16" s="536"/>
      <c r="E16" s="536"/>
      <c r="F16" s="536"/>
      <c r="G16" s="536"/>
      <c r="H16" s="536"/>
      <c r="I16" s="536"/>
      <c r="J16" s="536"/>
      <c r="K16" s="536"/>
      <c r="L16" s="536"/>
      <c r="M16" s="536"/>
      <c r="N16" s="536"/>
      <c r="AC16" s="529" t="s">
        <v>276</v>
      </c>
    </row>
    <row r="17" spans="1:32" s="519" customFormat="1" ht="14.4" x14ac:dyDescent="0.3">
      <c r="A17" s="537" t="s">
        <v>275</v>
      </c>
      <c r="B17" s="537"/>
      <c r="C17" s="537"/>
      <c r="D17" s="537"/>
      <c r="E17" s="537"/>
      <c r="F17" s="537"/>
      <c r="G17" s="537"/>
      <c r="H17" s="537"/>
      <c r="I17" s="537"/>
      <c r="J17" s="537"/>
      <c r="K17" s="537"/>
      <c r="L17" s="537"/>
      <c r="M17" s="537"/>
      <c r="N17" s="537"/>
    </row>
    <row r="18" spans="1:32" s="519" customFormat="1" ht="21" customHeight="1" x14ac:dyDescent="0.3">
      <c r="A18" s="539" t="s">
        <v>753</v>
      </c>
      <c r="B18" s="539"/>
      <c r="C18" s="539"/>
      <c r="D18" s="539"/>
      <c r="E18" s="539"/>
      <c r="F18" s="539"/>
      <c r="G18" s="539"/>
      <c r="H18" s="539"/>
      <c r="I18" s="539"/>
      <c r="J18" s="539"/>
      <c r="K18" s="539"/>
      <c r="L18" s="539"/>
      <c r="M18" s="539"/>
      <c r="N18" s="539"/>
    </row>
    <row r="19" spans="1:32" s="519" customFormat="1" ht="3.75" customHeight="1" x14ac:dyDescent="0.3">
      <c r="A19" s="540"/>
      <c r="B19" s="540"/>
      <c r="C19" s="540"/>
      <c r="D19" s="540"/>
      <c r="E19" s="540"/>
      <c r="F19" s="540"/>
      <c r="G19" s="540"/>
      <c r="H19" s="540"/>
      <c r="I19" s="540"/>
      <c r="J19" s="540"/>
      <c r="K19" s="540"/>
      <c r="L19" s="540"/>
      <c r="M19" s="540"/>
      <c r="N19" s="540"/>
    </row>
    <row r="20" spans="1:32" s="519" customFormat="1" ht="14.4" x14ac:dyDescent="0.3">
      <c r="A20" s="541" t="s">
        <v>102</v>
      </c>
      <c r="B20" s="541"/>
      <c r="C20" s="541"/>
      <c r="D20" s="541"/>
      <c r="E20" s="541"/>
      <c r="F20" s="541"/>
      <c r="G20" s="541"/>
      <c r="H20" s="541"/>
      <c r="I20" s="541"/>
      <c r="J20" s="541"/>
      <c r="K20" s="541"/>
      <c r="L20" s="541"/>
      <c r="M20" s="541"/>
      <c r="N20" s="541"/>
      <c r="AD20" s="529" t="s">
        <v>102</v>
      </c>
    </row>
    <row r="21" spans="1:32" s="519" customFormat="1" ht="12" customHeight="1" x14ac:dyDescent="0.3">
      <c r="A21" s="537" t="s">
        <v>272</v>
      </c>
      <c r="B21" s="537"/>
      <c r="C21" s="537"/>
      <c r="D21" s="537"/>
      <c r="E21" s="537"/>
      <c r="F21" s="537"/>
      <c r="G21" s="537"/>
      <c r="H21" s="537"/>
      <c r="I21" s="537"/>
      <c r="J21" s="537"/>
      <c r="K21" s="537"/>
      <c r="L21" s="537"/>
      <c r="M21" s="537"/>
      <c r="N21" s="537"/>
    </row>
    <row r="22" spans="1:32" s="519" customFormat="1" ht="14.4" x14ac:dyDescent="0.3">
      <c r="A22" s="521" t="s">
        <v>271</v>
      </c>
      <c r="B22" s="542" t="s">
        <v>270</v>
      </c>
      <c r="C22" s="543" t="s">
        <v>269</v>
      </c>
      <c r="D22" s="543"/>
      <c r="E22" s="543"/>
      <c r="F22" s="527"/>
      <c r="G22" s="527"/>
      <c r="H22" s="527"/>
      <c r="I22" s="527"/>
      <c r="J22" s="527"/>
      <c r="K22" s="527"/>
      <c r="L22" s="527"/>
      <c r="M22" s="527"/>
      <c r="N22" s="527"/>
    </row>
    <row r="23" spans="1:32" s="519" customFormat="1" ht="14.4" x14ac:dyDescent="0.3">
      <c r="A23" s="521" t="s">
        <v>268</v>
      </c>
      <c r="B23" s="526" t="s">
        <v>267</v>
      </c>
      <c r="C23" s="526"/>
      <c r="D23" s="526"/>
      <c r="E23" s="526"/>
      <c r="F23" s="526"/>
      <c r="G23" s="527"/>
      <c r="H23" s="527"/>
      <c r="I23" s="527"/>
      <c r="J23" s="527"/>
      <c r="K23" s="527"/>
      <c r="L23" s="527"/>
      <c r="M23" s="527"/>
      <c r="N23" s="527"/>
      <c r="AE23" s="529" t="s">
        <v>267</v>
      </c>
    </row>
    <row r="24" spans="1:32" s="519" customFormat="1" ht="14.4" x14ac:dyDescent="0.3">
      <c r="A24" s="521"/>
      <c r="B24" s="544" t="s">
        <v>266</v>
      </c>
      <c r="C24" s="544"/>
      <c r="D24" s="544"/>
      <c r="E24" s="544"/>
      <c r="F24" s="544"/>
      <c r="G24" s="545"/>
      <c r="H24" s="545"/>
      <c r="I24" s="545"/>
      <c r="J24" s="545"/>
      <c r="K24" s="545"/>
      <c r="L24" s="545"/>
      <c r="M24" s="546"/>
      <c r="N24" s="545"/>
    </row>
    <row r="25" spans="1:32" s="519" customFormat="1" ht="5.25" customHeight="1" x14ac:dyDescent="0.3">
      <c r="A25" s="521"/>
      <c r="B25" s="521"/>
      <c r="C25" s="521"/>
      <c r="D25" s="547"/>
      <c r="E25" s="547"/>
      <c r="F25" s="547"/>
      <c r="G25" s="547"/>
      <c r="H25" s="547"/>
      <c r="I25" s="547"/>
      <c r="J25" s="547"/>
      <c r="K25" s="547"/>
      <c r="L25" s="547"/>
      <c r="M25" s="545"/>
      <c r="N25" s="545"/>
    </row>
    <row r="26" spans="1:32" s="519" customFormat="1" ht="14.4" x14ac:dyDescent="0.3">
      <c r="A26" s="548" t="s">
        <v>265</v>
      </c>
      <c r="B26" s="521"/>
      <c r="C26" s="521"/>
      <c r="D26" s="549" t="s">
        <v>720</v>
      </c>
      <c r="E26" s="549"/>
      <c r="F26" s="549"/>
      <c r="G26" s="550"/>
      <c r="H26" s="550"/>
      <c r="I26" s="550"/>
      <c r="J26" s="550"/>
      <c r="K26" s="550"/>
      <c r="L26" s="550"/>
      <c r="M26" s="550"/>
      <c r="N26" s="550"/>
      <c r="AF26" s="529" t="s">
        <v>720</v>
      </c>
    </row>
    <row r="27" spans="1:32" s="519" customFormat="1" ht="7.5" customHeight="1" x14ac:dyDescent="0.3">
      <c r="A27" s="521"/>
      <c r="B27" s="523"/>
      <c r="C27" s="523"/>
      <c r="D27" s="551"/>
      <c r="E27" s="551"/>
      <c r="F27" s="551"/>
      <c r="G27" s="551"/>
      <c r="H27" s="551"/>
      <c r="I27" s="551"/>
      <c r="J27" s="551"/>
      <c r="K27" s="551"/>
      <c r="L27" s="551"/>
      <c r="M27" s="551"/>
      <c r="N27" s="551"/>
    </row>
    <row r="28" spans="1:32" s="519" customFormat="1" ht="12" customHeight="1" x14ac:dyDescent="0.3">
      <c r="A28" s="548" t="s">
        <v>264</v>
      </c>
      <c r="B28" s="523"/>
      <c r="C28" s="552">
        <v>2362.92</v>
      </c>
      <c r="D28" s="553" t="s">
        <v>754</v>
      </c>
      <c r="E28" s="554" t="s">
        <v>255</v>
      </c>
      <c r="G28" s="523"/>
      <c r="H28" s="523"/>
      <c r="I28" s="523"/>
      <c r="J28" s="523"/>
      <c r="K28" s="523"/>
      <c r="L28" s="555"/>
      <c r="M28" s="555"/>
      <c r="N28" s="523"/>
    </row>
    <row r="29" spans="1:32" s="519" customFormat="1" ht="11.25" customHeight="1" x14ac:dyDescent="0.3">
      <c r="A29" s="521"/>
      <c r="B29" s="556" t="s">
        <v>263</v>
      </c>
      <c r="C29" s="557"/>
      <c r="D29" s="558"/>
      <c r="E29" s="554"/>
      <c r="G29" s="523"/>
    </row>
    <row r="30" spans="1:32" s="519" customFormat="1" ht="12" customHeight="1" x14ac:dyDescent="0.3">
      <c r="A30" s="521"/>
      <c r="B30" s="559" t="s">
        <v>262</v>
      </c>
      <c r="C30" s="552">
        <v>2362.92</v>
      </c>
      <c r="D30" s="553" t="s">
        <v>754</v>
      </c>
      <c r="E30" s="554" t="s">
        <v>255</v>
      </c>
      <c r="G30" s="523" t="s">
        <v>261</v>
      </c>
      <c r="I30" s="523"/>
      <c r="J30" s="523"/>
      <c r="K30" s="523"/>
      <c r="L30" s="552">
        <v>615.99</v>
      </c>
      <c r="M30" s="560" t="s">
        <v>755</v>
      </c>
      <c r="N30" s="554" t="s">
        <v>255</v>
      </c>
    </row>
    <row r="31" spans="1:32" s="519" customFormat="1" ht="12" customHeight="1" x14ac:dyDescent="0.3">
      <c r="A31" s="521"/>
      <c r="B31" s="559" t="s">
        <v>14</v>
      </c>
      <c r="C31" s="552">
        <v>0</v>
      </c>
      <c r="D31" s="561" t="s">
        <v>256</v>
      </c>
      <c r="E31" s="554" t="s">
        <v>255</v>
      </c>
      <c r="G31" s="523" t="s">
        <v>259</v>
      </c>
      <c r="I31" s="523"/>
      <c r="J31" s="523"/>
      <c r="K31" s="523"/>
      <c r="L31" s="562">
        <v>1994.36</v>
      </c>
      <c r="M31" s="562"/>
      <c r="N31" s="554" t="s">
        <v>257</v>
      </c>
    </row>
    <row r="32" spans="1:32" s="519" customFormat="1" ht="12" customHeight="1" x14ac:dyDescent="0.3">
      <c r="A32" s="521"/>
      <c r="B32" s="559" t="s">
        <v>15</v>
      </c>
      <c r="C32" s="552">
        <v>0</v>
      </c>
      <c r="D32" s="561" t="s">
        <v>256</v>
      </c>
      <c r="E32" s="554" t="s">
        <v>255</v>
      </c>
      <c r="G32" s="523" t="s">
        <v>258</v>
      </c>
      <c r="I32" s="523"/>
      <c r="J32" s="523"/>
      <c r="K32" s="523"/>
      <c r="L32" s="562">
        <v>496.09</v>
      </c>
      <c r="M32" s="562"/>
      <c r="N32" s="554" t="s">
        <v>257</v>
      </c>
    </row>
    <row r="33" spans="1:38" s="519" customFormat="1" ht="12" customHeight="1" x14ac:dyDescent="0.3">
      <c r="A33" s="521"/>
      <c r="B33" s="559" t="s">
        <v>16</v>
      </c>
      <c r="C33" s="552">
        <v>0</v>
      </c>
      <c r="D33" s="553" t="s">
        <v>256</v>
      </c>
      <c r="E33" s="554" t="s">
        <v>255</v>
      </c>
      <c r="G33" s="523"/>
      <c r="H33" s="523"/>
      <c r="I33" s="523"/>
      <c r="J33" s="523"/>
      <c r="K33" s="523"/>
      <c r="L33" s="563" t="s">
        <v>254</v>
      </c>
      <c r="M33" s="563"/>
      <c r="N33" s="523"/>
    </row>
    <row r="34" spans="1:38" s="519" customFormat="1" ht="7.5" customHeight="1" x14ac:dyDescent="0.3">
      <c r="A34" s="564"/>
    </row>
    <row r="35" spans="1:38" s="519" customFormat="1" ht="23.25" customHeight="1" x14ac:dyDescent="0.3">
      <c r="A35" s="565" t="s">
        <v>10</v>
      </c>
      <c r="B35" s="566" t="s">
        <v>11</v>
      </c>
      <c r="C35" s="566" t="s">
        <v>253</v>
      </c>
      <c r="D35" s="566"/>
      <c r="E35" s="566"/>
      <c r="F35" s="566" t="s">
        <v>252</v>
      </c>
      <c r="G35" s="566" t="s">
        <v>251</v>
      </c>
      <c r="H35" s="566"/>
      <c r="I35" s="566"/>
      <c r="J35" s="566" t="s">
        <v>250</v>
      </c>
      <c r="K35" s="566"/>
      <c r="L35" s="566"/>
      <c r="M35" s="566" t="s">
        <v>249</v>
      </c>
      <c r="N35" s="566" t="s">
        <v>248</v>
      </c>
    </row>
    <row r="36" spans="1:38" s="519" customFormat="1" ht="28.5" customHeight="1" x14ac:dyDescent="0.3">
      <c r="A36" s="565"/>
      <c r="B36" s="566"/>
      <c r="C36" s="566"/>
      <c r="D36" s="566"/>
      <c r="E36" s="566"/>
      <c r="F36" s="566"/>
      <c r="G36" s="566"/>
      <c r="H36" s="566"/>
      <c r="I36" s="566"/>
      <c r="J36" s="566"/>
      <c r="K36" s="566"/>
      <c r="L36" s="566"/>
      <c r="M36" s="566"/>
      <c r="N36" s="566"/>
    </row>
    <row r="37" spans="1:38" s="519" customFormat="1" ht="20.399999999999999" x14ac:dyDescent="0.3">
      <c r="A37" s="565"/>
      <c r="B37" s="566"/>
      <c r="C37" s="566"/>
      <c r="D37" s="566"/>
      <c r="E37" s="566"/>
      <c r="F37" s="566"/>
      <c r="G37" s="567" t="s">
        <v>246</v>
      </c>
      <c r="H37" s="567" t="s">
        <v>245</v>
      </c>
      <c r="I37" s="567" t="s">
        <v>247</v>
      </c>
      <c r="J37" s="567" t="s">
        <v>246</v>
      </c>
      <c r="K37" s="567" t="s">
        <v>245</v>
      </c>
      <c r="L37" s="567" t="s">
        <v>17</v>
      </c>
      <c r="M37" s="566"/>
      <c r="N37" s="566"/>
    </row>
    <row r="38" spans="1:38" s="519" customFormat="1" ht="14.4" x14ac:dyDescent="0.3">
      <c r="A38" s="568">
        <v>1</v>
      </c>
      <c r="B38" s="569">
        <v>2</v>
      </c>
      <c r="C38" s="570">
        <v>3</v>
      </c>
      <c r="D38" s="570"/>
      <c r="E38" s="570"/>
      <c r="F38" s="569">
        <v>4</v>
      </c>
      <c r="G38" s="569">
        <v>5</v>
      </c>
      <c r="H38" s="569">
        <v>6</v>
      </c>
      <c r="I38" s="569">
        <v>7</v>
      </c>
      <c r="J38" s="569">
        <v>8</v>
      </c>
      <c r="K38" s="569">
        <v>9</v>
      </c>
      <c r="L38" s="569">
        <v>10</v>
      </c>
      <c r="M38" s="569">
        <v>11</v>
      </c>
      <c r="N38" s="569">
        <v>12</v>
      </c>
    </row>
    <row r="39" spans="1:38" s="519" customFormat="1" ht="14.4" x14ac:dyDescent="0.3">
      <c r="A39" s="571" t="s">
        <v>756</v>
      </c>
      <c r="B39" s="572"/>
      <c r="C39" s="572"/>
      <c r="D39" s="572"/>
      <c r="E39" s="572"/>
      <c r="F39" s="572"/>
      <c r="G39" s="572"/>
      <c r="H39" s="572"/>
      <c r="I39" s="572"/>
      <c r="J39" s="572"/>
      <c r="K39" s="572"/>
      <c r="L39" s="572"/>
      <c r="M39" s="572"/>
      <c r="N39" s="573"/>
      <c r="AG39" s="574" t="s">
        <v>756</v>
      </c>
    </row>
    <row r="40" spans="1:38" s="519" customFormat="1" ht="31.8" x14ac:dyDescent="0.3">
      <c r="A40" s="575" t="s">
        <v>222</v>
      </c>
      <c r="B40" s="576" t="s">
        <v>757</v>
      </c>
      <c r="C40" s="577" t="s">
        <v>758</v>
      </c>
      <c r="D40" s="577"/>
      <c r="E40" s="577"/>
      <c r="F40" s="578" t="s">
        <v>759</v>
      </c>
      <c r="G40" s="579"/>
      <c r="H40" s="579"/>
      <c r="I40" s="580">
        <v>4.9640000000000004</v>
      </c>
      <c r="J40" s="581"/>
      <c r="K40" s="579"/>
      <c r="L40" s="581"/>
      <c r="M40" s="579"/>
      <c r="N40" s="582"/>
      <c r="AG40" s="574"/>
      <c r="AH40" s="583" t="s">
        <v>760</v>
      </c>
    </row>
    <row r="41" spans="1:38" s="519" customFormat="1" ht="14.4" x14ac:dyDescent="0.3">
      <c r="A41" s="584"/>
      <c r="B41" s="585"/>
      <c r="C41" s="586" t="s">
        <v>761</v>
      </c>
      <c r="D41" s="586"/>
      <c r="E41" s="586"/>
      <c r="F41" s="586"/>
      <c r="G41" s="586"/>
      <c r="H41" s="586"/>
      <c r="I41" s="586"/>
      <c r="J41" s="586"/>
      <c r="K41" s="586"/>
      <c r="L41" s="586"/>
      <c r="M41" s="586"/>
      <c r="N41" s="587"/>
      <c r="AG41" s="574"/>
      <c r="AH41" s="583"/>
      <c r="AI41" s="588" t="s">
        <v>761</v>
      </c>
    </row>
    <row r="42" spans="1:38" s="519" customFormat="1" ht="20.399999999999999" x14ac:dyDescent="0.3">
      <c r="A42" s="589"/>
      <c r="B42" s="590" t="s">
        <v>762</v>
      </c>
      <c r="C42" s="591" t="s">
        <v>763</v>
      </c>
      <c r="D42" s="591"/>
      <c r="E42" s="591"/>
      <c r="F42" s="591"/>
      <c r="G42" s="591"/>
      <c r="H42" s="591"/>
      <c r="I42" s="591"/>
      <c r="J42" s="591"/>
      <c r="K42" s="591"/>
      <c r="L42" s="591"/>
      <c r="M42" s="591"/>
      <c r="N42" s="592"/>
      <c r="AG42" s="574"/>
      <c r="AH42" s="583"/>
      <c r="AJ42" s="588" t="s">
        <v>763</v>
      </c>
    </row>
    <row r="43" spans="1:38" s="519" customFormat="1" ht="14.4" x14ac:dyDescent="0.3">
      <c r="A43" s="593"/>
      <c r="B43" s="590" t="s">
        <v>222</v>
      </c>
      <c r="C43" s="586" t="s">
        <v>221</v>
      </c>
      <c r="D43" s="586"/>
      <c r="E43" s="586"/>
      <c r="F43" s="594"/>
      <c r="G43" s="595"/>
      <c r="H43" s="595"/>
      <c r="I43" s="595"/>
      <c r="J43" s="596">
        <v>588.24</v>
      </c>
      <c r="K43" s="597">
        <v>0.7</v>
      </c>
      <c r="L43" s="598">
        <v>2044.02</v>
      </c>
      <c r="M43" s="599">
        <v>18.22</v>
      </c>
      <c r="N43" s="600">
        <v>37242.04</v>
      </c>
      <c r="AG43" s="574"/>
      <c r="AH43" s="583"/>
      <c r="AK43" s="588" t="s">
        <v>221</v>
      </c>
    </row>
    <row r="44" spans="1:38" s="519" customFormat="1" ht="14.4" x14ac:dyDescent="0.3">
      <c r="A44" s="593"/>
      <c r="B44" s="590" t="s">
        <v>220</v>
      </c>
      <c r="C44" s="586" t="s">
        <v>219</v>
      </c>
      <c r="D44" s="586"/>
      <c r="E44" s="586"/>
      <c r="F44" s="594"/>
      <c r="G44" s="595"/>
      <c r="H44" s="595"/>
      <c r="I44" s="595"/>
      <c r="J44" s="596">
        <v>530.08000000000004</v>
      </c>
      <c r="K44" s="597">
        <v>0.7</v>
      </c>
      <c r="L44" s="598">
        <v>1841.92</v>
      </c>
      <c r="M44" s="599">
        <v>10.51</v>
      </c>
      <c r="N44" s="600">
        <v>19358.580000000002</v>
      </c>
      <c r="AG44" s="574"/>
      <c r="AH44" s="583"/>
      <c r="AK44" s="588" t="s">
        <v>219</v>
      </c>
    </row>
    <row r="45" spans="1:38" s="519" customFormat="1" ht="14.4" x14ac:dyDescent="0.3">
      <c r="A45" s="593"/>
      <c r="B45" s="590" t="s">
        <v>230</v>
      </c>
      <c r="C45" s="586" t="s">
        <v>236</v>
      </c>
      <c r="D45" s="586"/>
      <c r="E45" s="586"/>
      <c r="F45" s="594"/>
      <c r="G45" s="595"/>
      <c r="H45" s="595"/>
      <c r="I45" s="595"/>
      <c r="J45" s="596">
        <v>68.040000000000006</v>
      </c>
      <c r="K45" s="597">
        <v>0.7</v>
      </c>
      <c r="L45" s="596">
        <v>236.43</v>
      </c>
      <c r="M45" s="599">
        <v>18.22</v>
      </c>
      <c r="N45" s="600">
        <v>4307.75</v>
      </c>
      <c r="AG45" s="574"/>
      <c r="AH45" s="583"/>
      <c r="AK45" s="588" t="s">
        <v>236</v>
      </c>
    </row>
    <row r="46" spans="1:38" s="519" customFormat="1" ht="14.4" x14ac:dyDescent="0.3">
      <c r="A46" s="593"/>
      <c r="B46" s="590" t="s">
        <v>218</v>
      </c>
      <c r="C46" s="586" t="s">
        <v>217</v>
      </c>
      <c r="D46" s="586"/>
      <c r="E46" s="586"/>
      <c r="F46" s="594"/>
      <c r="G46" s="595"/>
      <c r="H46" s="595"/>
      <c r="I46" s="595"/>
      <c r="J46" s="596">
        <v>271.77</v>
      </c>
      <c r="K46" s="601">
        <v>0</v>
      </c>
      <c r="L46" s="596">
        <v>0</v>
      </c>
      <c r="M46" s="599">
        <v>7.23</v>
      </c>
      <c r="N46" s="602"/>
      <c r="AG46" s="574"/>
      <c r="AH46" s="583"/>
      <c r="AK46" s="588" t="s">
        <v>217</v>
      </c>
    </row>
    <row r="47" spans="1:38" s="519" customFormat="1" ht="14.4" x14ac:dyDescent="0.3">
      <c r="A47" s="603"/>
      <c r="B47" s="590"/>
      <c r="C47" s="586" t="s">
        <v>215</v>
      </c>
      <c r="D47" s="586"/>
      <c r="E47" s="586"/>
      <c r="F47" s="594" t="s">
        <v>216</v>
      </c>
      <c r="G47" s="597">
        <v>35.5</v>
      </c>
      <c r="H47" s="597">
        <v>0.7</v>
      </c>
      <c r="I47" s="604">
        <v>123.3554</v>
      </c>
      <c r="J47" s="605"/>
      <c r="K47" s="595"/>
      <c r="L47" s="605"/>
      <c r="M47" s="595"/>
      <c r="N47" s="602"/>
      <c r="AG47" s="574"/>
      <c r="AH47" s="583"/>
      <c r="AL47" s="588" t="s">
        <v>215</v>
      </c>
    </row>
    <row r="48" spans="1:38" s="519" customFormat="1" ht="14.4" x14ac:dyDescent="0.3">
      <c r="A48" s="603"/>
      <c r="B48" s="590"/>
      <c r="C48" s="586" t="s">
        <v>235</v>
      </c>
      <c r="D48" s="586"/>
      <c r="E48" s="586"/>
      <c r="F48" s="594" t="s">
        <v>216</v>
      </c>
      <c r="G48" s="599">
        <v>2.61</v>
      </c>
      <c r="H48" s="597">
        <v>0.7</v>
      </c>
      <c r="I48" s="606">
        <v>9.0692280000000007</v>
      </c>
      <c r="J48" s="605"/>
      <c r="K48" s="595"/>
      <c r="L48" s="605"/>
      <c r="M48" s="595"/>
      <c r="N48" s="602"/>
      <c r="AG48" s="574"/>
      <c r="AH48" s="583"/>
      <c r="AL48" s="588" t="s">
        <v>235</v>
      </c>
    </row>
    <row r="49" spans="1:40" s="519" customFormat="1" ht="14.4" x14ac:dyDescent="0.3">
      <c r="A49" s="593"/>
      <c r="B49" s="590"/>
      <c r="C49" s="607" t="s">
        <v>214</v>
      </c>
      <c r="D49" s="607"/>
      <c r="E49" s="607"/>
      <c r="F49" s="608"/>
      <c r="G49" s="609"/>
      <c r="H49" s="609"/>
      <c r="I49" s="609"/>
      <c r="J49" s="610">
        <v>1390.09</v>
      </c>
      <c r="K49" s="609"/>
      <c r="L49" s="610">
        <v>3885.94</v>
      </c>
      <c r="M49" s="609"/>
      <c r="N49" s="611">
        <v>56600.62</v>
      </c>
      <c r="AG49" s="574"/>
      <c r="AH49" s="583"/>
      <c r="AM49" s="588" t="s">
        <v>214</v>
      </c>
    </row>
    <row r="50" spans="1:40" s="519" customFormat="1" ht="14.4" x14ac:dyDescent="0.3">
      <c r="A50" s="603"/>
      <c r="B50" s="590"/>
      <c r="C50" s="586" t="s">
        <v>213</v>
      </c>
      <c r="D50" s="586"/>
      <c r="E50" s="586"/>
      <c r="F50" s="594"/>
      <c r="G50" s="595"/>
      <c r="H50" s="595"/>
      <c r="I50" s="595"/>
      <c r="J50" s="605"/>
      <c r="K50" s="595"/>
      <c r="L50" s="598">
        <v>2280.4499999999998</v>
      </c>
      <c r="M50" s="595"/>
      <c r="N50" s="600">
        <v>41549.79</v>
      </c>
      <c r="AG50" s="574"/>
      <c r="AH50" s="583"/>
      <c r="AL50" s="588" t="s">
        <v>213</v>
      </c>
    </row>
    <row r="51" spans="1:40" s="519" customFormat="1" ht="14.4" x14ac:dyDescent="0.3">
      <c r="A51" s="603"/>
      <c r="B51" s="590" t="s">
        <v>764</v>
      </c>
      <c r="C51" s="586" t="s">
        <v>765</v>
      </c>
      <c r="D51" s="586"/>
      <c r="E51" s="586"/>
      <c r="F51" s="594" t="s">
        <v>209</v>
      </c>
      <c r="G51" s="601">
        <v>93</v>
      </c>
      <c r="H51" s="595"/>
      <c r="I51" s="601">
        <v>93</v>
      </c>
      <c r="J51" s="605"/>
      <c r="K51" s="595"/>
      <c r="L51" s="598">
        <v>2120.8200000000002</v>
      </c>
      <c r="M51" s="595"/>
      <c r="N51" s="600">
        <v>38641.300000000003</v>
      </c>
      <c r="AG51" s="574"/>
      <c r="AH51" s="583"/>
      <c r="AL51" s="588" t="s">
        <v>765</v>
      </c>
    </row>
    <row r="52" spans="1:40" s="519" customFormat="1" ht="14.4" x14ac:dyDescent="0.3">
      <c r="A52" s="603"/>
      <c r="B52" s="590" t="s">
        <v>766</v>
      </c>
      <c r="C52" s="586" t="s">
        <v>767</v>
      </c>
      <c r="D52" s="586"/>
      <c r="E52" s="586"/>
      <c r="F52" s="594" t="s">
        <v>209</v>
      </c>
      <c r="G52" s="601">
        <v>62</v>
      </c>
      <c r="H52" s="595"/>
      <c r="I52" s="601">
        <v>62</v>
      </c>
      <c r="J52" s="605"/>
      <c r="K52" s="595"/>
      <c r="L52" s="598">
        <v>1413.88</v>
      </c>
      <c r="M52" s="595"/>
      <c r="N52" s="600">
        <v>25760.87</v>
      </c>
      <c r="AG52" s="574"/>
      <c r="AH52" s="583"/>
      <c r="AL52" s="588" t="s">
        <v>767</v>
      </c>
    </row>
    <row r="53" spans="1:40" s="519" customFormat="1" ht="14.4" x14ac:dyDescent="0.3">
      <c r="A53" s="612"/>
      <c r="B53" s="613"/>
      <c r="C53" s="577" t="s">
        <v>203</v>
      </c>
      <c r="D53" s="577"/>
      <c r="E53" s="577"/>
      <c r="F53" s="578"/>
      <c r="G53" s="579"/>
      <c r="H53" s="579"/>
      <c r="I53" s="579"/>
      <c r="J53" s="581"/>
      <c r="K53" s="579"/>
      <c r="L53" s="614">
        <v>7420.64</v>
      </c>
      <c r="M53" s="609"/>
      <c r="N53" s="615">
        <v>121002.79</v>
      </c>
      <c r="AG53" s="574"/>
      <c r="AH53" s="583"/>
      <c r="AN53" s="583" t="s">
        <v>203</v>
      </c>
    </row>
    <row r="54" spans="1:40" s="519" customFormat="1" ht="31.8" x14ac:dyDescent="0.3">
      <c r="A54" s="575" t="s">
        <v>220</v>
      </c>
      <c r="B54" s="576" t="s">
        <v>768</v>
      </c>
      <c r="C54" s="577" t="s">
        <v>769</v>
      </c>
      <c r="D54" s="577"/>
      <c r="E54" s="577"/>
      <c r="F54" s="578" t="s">
        <v>770</v>
      </c>
      <c r="G54" s="579"/>
      <c r="H54" s="579"/>
      <c r="I54" s="616">
        <v>3.8178000000000001</v>
      </c>
      <c r="J54" s="581"/>
      <c r="K54" s="579"/>
      <c r="L54" s="581"/>
      <c r="M54" s="579"/>
      <c r="N54" s="582"/>
      <c r="AG54" s="574"/>
      <c r="AH54" s="583" t="s">
        <v>771</v>
      </c>
      <c r="AN54" s="583"/>
    </row>
    <row r="55" spans="1:40" s="519" customFormat="1" ht="14.4" x14ac:dyDescent="0.3">
      <c r="A55" s="584"/>
      <c r="B55" s="585"/>
      <c r="C55" s="586" t="s">
        <v>772</v>
      </c>
      <c r="D55" s="586"/>
      <c r="E55" s="586"/>
      <c r="F55" s="586"/>
      <c r="G55" s="586"/>
      <c r="H55" s="586"/>
      <c r="I55" s="586"/>
      <c r="J55" s="586"/>
      <c r="K55" s="586"/>
      <c r="L55" s="586"/>
      <c r="M55" s="586"/>
      <c r="N55" s="587"/>
      <c r="AG55" s="574"/>
      <c r="AH55" s="583"/>
      <c r="AI55" s="588" t="s">
        <v>772</v>
      </c>
      <c r="AN55" s="583"/>
    </row>
    <row r="56" spans="1:40" s="519" customFormat="1" ht="20.399999999999999" x14ac:dyDescent="0.3">
      <c r="A56" s="589"/>
      <c r="B56" s="590" t="s">
        <v>762</v>
      </c>
      <c r="C56" s="591" t="s">
        <v>763</v>
      </c>
      <c r="D56" s="591"/>
      <c r="E56" s="591"/>
      <c r="F56" s="591"/>
      <c r="G56" s="591"/>
      <c r="H56" s="591"/>
      <c r="I56" s="591"/>
      <c r="J56" s="591"/>
      <c r="K56" s="591"/>
      <c r="L56" s="591"/>
      <c r="M56" s="591"/>
      <c r="N56" s="592"/>
      <c r="AG56" s="574"/>
      <c r="AH56" s="583"/>
      <c r="AJ56" s="588" t="s">
        <v>763</v>
      </c>
      <c r="AN56" s="583"/>
    </row>
    <row r="57" spans="1:40" s="519" customFormat="1" ht="14.4" x14ac:dyDescent="0.3">
      <c r="A57" s="593"/>
      <c r="B57" s="590" t="s">
        <v>222</v>
      </c>
      <c r="C57" s="586" t="s">
        <v>221</v>
      </c>
      <c r="D57" s="586"/>
      <c r="E57" s="586"/>
      <c r="F57" s="594"/>
      <c r="G57" s="595"/>
      <c r="H57" s="595"/>
      <c r="I57" s="595"/>
      <c r="J57" s="598">
        <v>1810.82</v>
      </c>
      <c r="K57" s="597">
        <v>0.7</v>
      </c>
      <c r="L57" s="598">
        <v>4839.34</v>
      </c>
      <c r="M57" s="599">
        <v>18.22</v>
      </c>
      <c r="N57" s="600">
        <v>88172.77</v>
      </c>
      <c r="AG57" s="574"/>
      <c r="AH57" s="583"/>
      <c r="AK57" s="588" t="s">
        <v>221</v>
      </c>
      <c r="AN57" s="583"/>
    </row>
    <row r="58" spans="1:40" s="519" customFormat="1" ht="14.4" x14ac:dyDescent="0.3">
      <c r="A58" s="593"/>
      <c r="B58" s="590" t="s">
        <v>220</v>
      </c>
      <c r="C58" s="586" t="s">
        <v>219</v>
      </c>
      <c r="D58" s="586"/>
      <c r="E58" s="586"/>
      <c r="F58" s="594"/>
      <c r="G58" s="595"/>
      <c r="H58" s="595"/>
      <c r="I58" s="595"/>
      <c r="J58" s="598">
        <v>2745.93</v>
      </c>
      <c r="K58" s="597">
        <v>0.7</v>
      </c>
      <c r="L58" s="598">
        <v>7338.39</v>
      </c>
      <c r="M58" s="599">
        <v>10.51</v>
      </c>
      <c r="N58" s="600">
        <v>77126.48</v>
      </c>
      <c r="AG58" s="574"/>
      <c r="AH58" s="583"/>
      <c r="AK58" s="588" t="s">
        <v>219</v>
      </c>
      <c r="AN58" s="583"/>
    </row>
    <row r="59" spans="1:40" s="519" customFormat="1" ht="14.4" x14ac:dyDescent="0.3">
      <c r="A59" s="593"/>
      <c r="B59" s="590" t="s">
        <v>230</v>
      </c>
      <c r="C59" s="586" t="s">
        <v>236</v>
      </c>
      <c r="D59" s="586"/>
      <c r="E59" s="586"/>
      <c r="F59" s="594"/>
      <c r="G59" s="595"/>
      <c r="H59" s="595"/>
      <c r="I59" s="595"/>
      <c r="J59" s="596">
        <v>405.41</v>
      </c>
      <c r="K59" s="597">
        <v>0.7</v>
      </c>
      <c r="L59" s="598">
        <v>1083.44</v>
      </c>
      <c r="M59" s="599">
        <v>18.22</v>
      </c>
      <c r="N59" s="600">
        <v>19740.28</v>
      </c>
      <c r="AG59" s="574"/>
      <c r="AH59" s="583"/>
      <c r="AK59" s="588" t="s">
        <v>236</v>
      </c>
      <c r="AN59" s="583"/>
    </row>
    <row r="60" spans="1:40" s="519" customFormat="1" ht="14.4" x14ac:dyDescent="0.3">
      <c r="A60" s="593"/>
      <c r="B60" s="590" t="s">
        <v>218</v>
      </c>
      <c r="C60" s="586" t="s">
        <v>217</v>
      </c>
      <c r="D60" s="586"/>
      <c r="E60" s="586"/>
      <c r="F60" s="594"/>
      <c r="G60" s="595"/>
      <c r="H60" s="595"/>
      <c r="I60" s="595"/>
      <c r="J60" s="596">
        <v>530.58000000000004</v>
      </c>
      <c r="K60" s="601">
        <v>0</v>
      </c>
      <c r="L60" s="596">
        <v>0</v>
      </c>
      <c r="M60" s="599">
        <v>7.23</v>
      </c>
      <c r="N60" s="602"/>
      <c r="AG60" s="574"/>
      <c r="AH60" s="583"/>
      <c r="AK60" s="588" t="s">
        <v>217</v>
      </c>
      <c r="AN60" s="583"/>
    </row>
    <row r="61" spans="1:40" s="519" customFormat="1" ht="14.4" x14ac:dyDescent="0.3">
      <c r="A61" s="603"/>
      <c r="B61" s="590"/>
      <c r="C61" s="586" t="s">
        <v>215</v>
      </c>
      <c r="D61" s="586"/>
      <c r="E61" s="586"/>
      <c r="F61" s="594" t="s">
        <v>216</v>
      </c>
      <c r="G61" s="599">
        <v>105.28</v>
      </c>
      <c r="H61" s="597">
        <v>0.7</v>
      </c>
      <c r="I61" s="617">
        <v>281.3565888</v>
      </c>
      <c r="J61" s="605"/>
      <c r="K61" s="595"/>
      <c r="L61" s="605"/>
      <c r="M61" s="595"/>
      <c r="N61" s="602"/>
      <c r="AG61" s="574"/>
      <c r="AH61" s="583"/>
      <c r="AL61" s="588" t="s">
        <v>215</v>
      </c>
      <c r="AN61" s="583"/>
    </row>
    <row r="62" spans="1:40" s="519" customFormat="1" ht="14.4" x14ac:dyDescent="0.3">
      <c r="A62" s="603"/>
      <c r="B62" s="590"/>
      <c r="C62" s="586" t="s">
        <v>235</v>
      </c>
      <c r="D62" s="586"/>
      <c r="E62" s="586"/>
      <c r="F62" s="594" t="s">
        <v>216</v>
      </c>
      <c r="G62" s="597">
        <v>16.399999999999999</v>
      </c>
      <c r="H62" s="597">
        <v>0.7</v>
      </c>
      <c r="I62" s="606">
        <v>43.828344000000001</v>
      </c>
      <c r="J62" s="605"/>
      <c r="K62" s="595"/>
      <c r="L62" s="605"/>
      <c r="M62" s="595"/>
      <c r="N62" s="602"/>
      <c r="AG62" s="574"/>
      <c r="AH62" s="583"/>
      <c r="AL62" s="588" t="s">
        <v>235</v>
      </c>
      <c r="AN62" s="583"/>
    </row>
    <row r="63" spans="1:40" s="519" customFormat="1" ht="14.4" x14ac:dyDescent="0.3">
      <c r="A63" s="593"/>
      <c r="B63" s="590"/>
      <c r="C63" s="607" t="s">
        <v>214</v>
      </c>
      <c r="D63" s="607"/>
      <c r="E63" s="607"/>
      <c r="F63" s="608"/>
      <c r="G63" s="609"/>
      <c r="H63" s="609"/>
      <c r="I63" s="609"/>
      <c r="J63" s="610">
        <v>5087.33</v>
      </c>
      <c r="K63" s="609"/>
      <c r="L63" s="610">
        <v>12177.73</v>
      </c>
      <c r="M63" s="609"/>
      <c r="N63" s="611">
        <v>165299.25</v>
      </c>
      <c r="AG63" s="574"/>
      <c r="AH63" s="583"/>
      <c r="AM63" s="588" t="s">
        <v>214</v>
      </c>
      <c r="AN63" s="583"/>
    </row>
    <row r="64" spans="1:40" s="519" customFormat="1" ht="14.4" x14ac:dyDescent="0.3">
      <c r="A64" s="603"/>
      <c r="B64" s="590"/>
      <c r="C64" s="586" t="s">
        <v>213</v>
      </c>
      <c r="D64" s="586"/>
      <c r="E64" s="586"/>
      <c r="F64" s="594"/>
      <c r="G64" s="595"/>
      <c r="H64" s="595"/>
      <c r="I64" s="595"/>
      <c r="J64" s="605"/>
      <c r="K64" s="595"/>
      <c r="L64" s="598">
        <v>5922.78</v>
      </c>
      <c r="M64" s="595"/>
      <c r="N64" s="600">
        <v>107913.05</v>
      </c>
      <c r="AG64" s="574"/>
      <c r="AH64" s="583"/>
      <c r="AL64" s="588" t="s">
        <v>213</v>
      </c>
      <c r="AN64" s="583"/>
    </row>
    <row r="65" spans="1:40" s="519" customFormat="1" ht="14.4" x14ac:dyDescent="0.3">
      <c r="A65" s="603"/>
      <c r="B65" s="590" t="s">
        <v>764</v>
      </c>
      <c r="C65" s="586" t="s">
        <v>765</v>
      </c>
      <c r="D65" s="586"/>
      <c r="E65" s="586"/>
      <c r="F65" s="594" t="s">
        <v>209</v>
      </c>
      <c r="G65" s="601">
        <v>93</v>
      </c>
      <c r="H65" s="595"/>
      <c r="I65" s="601">
        <v>93</v>
      </c>
      <c r="J65" s="605"/>
      <c r="K65" s="595"/>
      <c r="L65" s="598">
        <v>5508.19</v>
      </c>
      <c r="M65" s="595"/>
      <c r="N65" s="600">
        <v>100359.14</v>
      </c>
      <c r="AG65" s="574"/>
      <c r="AH65" s="583"/>
      <c r="AL65" s="588" t="s">
        <v>765</v>
      </c>
      <c r="AN65" s="583"/>
    </row>
    <row r="66" spans="1:40" s="519" customFormat="1" ht="14.4" x14ac:dyDescent="0.3">
      <c r="A66" s="603"/>
      <c r="B66" s="590" t="s">
        <v>766</v>
      </c>
      <c r="C66" s="586" t="s">
        <v>767</v>
      </c>
      <c r="D66" s="586"/>
      <c r="E66" s="586"/>
      <c r="F66" s="594" t="s">
        <v>209</v>
      </c>
      <c r="G66" s="601">
        <v>62</v>
      </c>
      <c r="H66" s="595"/>
      <c r="I66" s="601">
        <v>62</v>
      </c>
      <c r="J66" s="605"/>
      <c r="K66" s="595"/>
      <c r="L66" s="598">
        <v>3672.12</v>
      </c>
      <c r="M66" s="595"/>
      <c r="N66" s="600">
        <v>66906.09</v>
      </c>
      <c r="AG66" s="574"/>
      <c r="AH66" s="583"/>
      <c r="AL66" s="588" t="s">
        <v>767</v>
      </c>
      <c r="AN66" s="583"/>
    </row>
    <row r="67" spans="1:40" s="519" customFormat="1" ht="14.4" x14ac:dyDescent="0.3">
      <c r="A67" s="612"/>
      <c r="B67" s="613"/>
      <c r="C67" s="577" t="s">
        <v>203</v>
      </c>
      <c r="D67" s="577"/>
      <c r="E67" s="577"/>
      <c r="F67" s="578"/>
      <c r="G67" s="579"/>
      <c r="H67" s="579"/>
      <c r="I67" s="579"/>
      <c r="J67" s="581"/>
      <c r="K67" s="579"/>
      <c r="L67" s="614">
        <v>21358.04</v>
      </c>
      <c r="M67" s="609"/>
      <c r="N67" s="615">
        <v>332564.47999999998</v>
      </c>
      <c r="AG67" s="574"/>
      <c r="AH67" s="583"/>
      <c r="AN67" s="583" t="s">
        <v>203</v>
      </c>
    </row>
    <row r="68" spans="1:40" s="519" customFormat="1" ht="31.8" x14ac:dyDescent="0.3">
      <c r="A68" s="575" t="s">
        <v>230</v>
      </c>
      <c r="B68" s="576" t="s">
        <v>773</v>
      </c>
      <c r="C68" s="577" t="s">
        <v>774</v>
      </c>
      <c r="D68" s="577"/>
      <c r="E68" s="577"/>
      <c r="F68" s="578" t="s">
        <v>775</v>
      </c>
      <c r="G68" s="579"/>
      <c r="H68" s="579"/>
      <c r="I68" s="618">
        <v>10.3</v>
      </c>
      <c r="J68" s="581"/>
      <c r="K68" s="579"/>
      <c r="L68" s="581"/>
      <c r="M68" s="579"/>
      <c r="N68" s="582"/>
      <c r="AG68" s="574"/>
      <c r="AH68" s="583" t="s">
        <v>776</v>
      </c>
      <c r="AN68" s="583"/>
    </row>
    <row r="69" spans="1:40" s="519" customFormat="1" ht="14.4" x14ac:dyDescent="0.3">
      <c r="A69" s="584"/>
      <c r="B69" s="585"/>
      <c r="C69" s="586" t="s">
        <v>777</v>
      </c>
      <c r="D69" s="586"/>
      <c r="E69" s="586"/>
      <c r="F69" s="586"/>
      <c r="G69" s="586"/>
      <c r="H69" s="586"/>
      <c r="I69" s="586"/>
      <c r="J69" s="586"/>
      <c r="K69" s="586"/>
      <c r="L69" s="586"/>
      <c r="M69" s="586"/>
      <c r="N69" s="587"/>
      <c r="AG69" s="574"/>
      <c r="AH69" s="583"/>
      <c r="AI69" s="588" t="s">
        <v>777</v>
      </c>
      <c r="AN69" s="583"/>
    </row>
    <row r="70" spans="1:40" s="519" customFormat="1" ht="20.399999999999999" x14ac:dyDescent="0.3">
      <c r="A70" s="589"/>
      <c r="B70" s="590" t="s">
        <v>762</v>
      </c>
      <c r="C70" s="591" t="s">
        <v>763</v>
      </c>
      <c r="D70" s="591"/>
      <c r="E70" s="591"/>
      <c r="F70" s="591"/>
      <c r="G70" s="591"/>
      <c r="H70" s="591"/>
      <c r="I70" s="591"/>
      <c r="J70" s="591"/>
      <c r="K70" s="591"/>
      <c r="L70" s="591"/>
      <c r="M70" s="591"/>
      <c r="N70" s="592"/>
      <c r="AG70" s="574"/>
      <c r="AH70" s="583"/>
      <c r="AJ70" s="588" t="s">
        <v>763</v>
      </c>
      <c r="AN70" s="583"/>
    </row>
    <row r="71" spans="1:40" s="519" customFormat="1" ht="14.4" x14ac:dyDescent="0.3">
      <c r="A71" s="593"/>
      <c r="B71" s="590" t="s">
        <v>222</v>
      </c>
      <c r="C71" s="586" t="s">
        <v>221</v>
      </c>
      <c r="D71" s="586"/>
      <c r="E71" s="586"/>
      <c r="F71" s="594"/>
      <c r="G71" s="595"/>
      <c r="H71" s="595"/>
      <c r="I71" s="595"/>
      <c r="J71" s="596">
        <v>408.58</v>
      </c>
      <c r="K71" s="597">
        <v>0.7</v>
      </c>
      <c r="L71" s="598">
        <v>2945.86</v>
      </c>
      <c r="M71" s="599">
        <v>18.22</v>
      </c>
      <c r="N71" s="600">
        <v>53673.57</v>
      </c>
      <c r="AG71" s="574"/>
      <c r="AH71" s="583"/>
      <c r="AK71" s="588" t="s">
        <v>221</v>
      </c>
      <c r="AN71" s="583"/>
    </row>
    <row r="72" spans="1:40" s="519" customFormat="1" ht="14.4" x14ac:dyDescent="0.3">
      <c r="A72" s="593"/>
      <c r="B72" s="590" t="s">
        <v>220</v>
      </c>
      <c r="C72" s="586" t="s">
        <v>219</v>
      </c>
      <c r="D72" s="586"/>
      <c r="E72" s="586"/>
      <c r="F72" s="594"/>
      <c r="G72" s="595"/>
      <c r="H72" s="595"/>
      <c r="I72" s="595"/>
      <c r="J72" s="596">
        <v>478.67</v>
      </c>
      <c r="K72" s="597">
        <v>0.7</v>
      </c>
      <c r="L72" s="598">
        <v>3451.21</v>
      </c>
      <c r="M72" s="599">
        <v>10.51</v>
      </c>
      <c r="N72" s="600">
        <v>36272.22</v>
      </c>
      <c r="AG72" s="574"/>
      <c r="AH72" s="583"/>
      <c r="AK72" s="588" t="s">
        <v>219</v>
      </c>
      <c r="AN72" s="583"/>
    </row>
    <row r="73" spans="1:40" s="519" customFormat="1" ht="14.4" x14ac:dyDescent="0.3">
      <c r="A73" s="593"/>
      <c r="B73" s="590" t="s">
        <v>230</v>
      </c>
      <c r="C73" s="586" t="s">
        <v>236</v>
      </c>
      <c r="D73" s="586"/>
      <c r="E73" s="586"/>
      <c r="F73" s="594"/>
      <c r="G73" s="595"/>
      <c r="H73" s="595"/>
      <c r="I73" s="595"/>
      <c r="J73" s="596">
        <v>71.06</v>
      </c>
      <c r="K73" s="597">
        <v>0.7</v>
      </c>
      <c r="L73" s="596">
        <v>512.34</v>
      </c>
      <c r="M73" s="599">
        <v>18.22</v>
      </c>
      <c r="N73" s="600">
        <v>9334.83</v>
      </c>
      <c r="AG73" s="574"/>
      <c r="AH73" s="583"/>
      <c r="AK73" s="588" t="s">
        <v>236</v>
      </c>
      <c r="AN73" s="583"/>
    </row>
    <row r="74" spans="1:40" s="519" customFormat="1" ht="14.4" x14ac:dyDescent="0.3">
      <c r="A74" s="593"/>
      <c r="B74" s="590" t="s">
        <v>218</v>
      </c>
      <c r="C74" s="586" t="s">
        <v>217</v>
      </c>
      <c r="D74" s="586"/>
      <c r="E74" s="586"/>
      <c r="F74" s="594"/>
      <c r="G74" s="595"/>
      <c r="H74" s="595"/>
      <c r="I74" s="595"/>
      <c r="J74" s="596">
        <v>334.91</v>
      </c>
      <c r="K74" s="601">
        <v>0</v>
      </c>
      <c r="L74" s="596">
        <v>0</v>
      </c>
      <c r="M74" s="599">
        <v>7.23</v>
      </c>
      <c r="N74" s="602"/>
      <c r="AG74" s="574"/>
      <c r="AH74" s="583"/>
      <c r="AK74" s="588" t="s">
        <v>217</v>
      </c>
      <c r="AN74" s="583"/>
    </row>
    <row r="75" spans="1:40" s="519" customFormat="1" ht="14.4" x14ac:dyDescent="0.3">
      <c r="A75" s="603"/>
      <c r="B75" s="590"/>
      <c r="C75" s="586" t="s">
        <v>215</v>
      </c>
      <c r="D75" s="586"/>
      <c r="E75" s="586"/>
      <c r="F75" s="594" t="s">
        <v>216</v>
      </c>
      <c r="G75" s="597">
        <v>22.4</v>
      </c>
      <c r="H75" s="597">
        <v>0.7</v>
      </c>
      <c r="I75" s="619">
        <v>161.50399999999999</v>
      </c>
      <c r="J75" s="605"/>
      <c r="K75" s="595"/>
      <c r="L75" s="605"/>
      <c r="M75" s="595"/>
      <c r="N75" s="602"/>
      <c r="AG75" s="574"/>
      <c r="AH75" s="583"/>
      <c r="AL75" s="588" t="s">
        <v>215</v>
      </c>
      <c r="AN75" s="583"/>
    </row>
    <row r="76" spans="1:40" s="519" customFormat="1" ht="14.4" x14ac:dyDescent="0.3">
      <c r="A76" s="603"/>
      <c r="B76" s="590"/>
      <c r="C76" s="586" t="s">
        <v>235</v>
      </c>
      <c r="D76" s="586"/>
      <c r="E76" s="586"/>
      <c r="F76" s="594" t="s">
        <v>216</v>
      </c>
      <c r="G76" s="599">
        <v>2.81</v>
      </c>
      <c r="H76" s="597">
        <v>0.7</v>
      </c>
      <c r="I76" s="604">
        <v>20.260100000000001</v>
      </c>
      <c r="J76" s="605"/>
      <c r="K76" s="595"/>
      <c r="L76" s="605"/>
      <c r="M76" s="595"/>
      <c r="N76" s="602"/>
      <c r="AG76" s="574"/>
      <c r="AH76" s="583"/>
      <c r="AL76" s="588" t="s">
        <v>235</v>
      </c>
      <c r="AN76" s="583"/>
    </row>
    <row r="77" spans="1:40" s="519" customFormat="1" ht="14.4" x14ac:dyDescent="0.3">
      <c r="A77" s="593"/>
      <c r="B77" s="590"/>
      <c r="C77" s="607" t="s">
        <v>214</v>
      </c>
      <c r="D77" s="607"/>
      <c r="E77" s="607"/>
      <c r="F77" s="608"/>
      <c r="G77" s="609"/>
      <c r="H77" s="609"/>
      <c r="I77" s="609"/>
      <c r="J77" s="610">
        <v>1222.1600000000001</v>
      </c>
      <c r="K77" s="609"/>
      <c r="L77" s="610">
        <v>6397.07</v>
      </c>
      <c r="M77" s="609"/>
      <c r="N77" s="611">
        <v>89945.79</v>
      </c>
      <c r="AG77" s="574"/>
      <c r="AH77" s="583"/>
      <c r="AM77" s="588" t="s">
        <v>214</v>
      </c>
      <c r="AN77" s="583"/>
    </row>
    <row r="78" spans="1:40" s="519" customFormat="1" ht="14.4" x14ac:dyDescent="0.3">
      <c r="A78" s="603"/>
      <c r="B78" s="590"/>
      <c r="C78" s="586" t="s">
        <v>213</v>
      </c>
      <c r="D78" s="586"/>
      <c r="E78" s="586"/>
      <c r="F78" s="594"/>
      <c r="G78" s="595"/>
      <c r="H78" s="595"/>
      <c r="I78" s="595"/>
      <c r="J78" s="605"/>
      <c r="K78" s="595"/>
      <c r="L78" s="598">
        <v>3458.2</v>
      </c>
      <c r="M78" s="595"/>
      <c r="N78" s="600">
        <v>63008.4</v>
      </c>
      <c r="AG78" s="574"/>
      <c r="AH78" s="583"/>
      <c r="AL78" s="588" t="s">
        <v>213</v>
      </c>
      <c r="AN78" s="583"/>
    </row>
    <row r="79" spans="1:40" s="519" customFormat="1" ht="14.4" x14ac:dyDescent="0.3">
      <c r="A79" s="603"/>
      <c r="B79" s="590" t="s">
        <v>764</v>
      </c>
      <c r="C79" s="586" t="s">
        <v>765</v>
      </c>
      <c r="D79" s="586"/>
      <c r="E79" s="586"/>
      <c r="F79" s="594" t="s">
        <v>209</v>
      </c>
      <c r="G79" s="601">
        <v>93</v>
      </c>
      <c r="H79" s="595"/>
      <c r="I79" s="601">
        <v>93</v>
      </c>
      <c r="J79" s="605"/>
      <c r="K79" s="595"/>
      <c r="L79" s="598">
        <v>3216.13</v>
      </c>
      <c r="M79" s="595"/>
      <c r="N79" s="600">
        <v>58597.81</v>
      </c>
      <c r="AG79" s="574"/>
      <c r="AH79" s="583"/>
      <c r="AL79" s="588" t="s">
        <v>765</v>
      </c>
      <c r="AN79" s="583"/>
    </row>
    <row r="80" spans="1:40" s="519" customFormat="1" ht="14.4" x14ac:dyDescent="0.3">
      <c r="A80" s="603"/>
      <c r="B80" s="590" t="s">
        <v>766</v>
      </c>
      <c r="C80" s="586" t="s">
        <v>767</v>
      </c>
      <c r="D80" s="586"/>
      <c r="E80" s="586"/>
      <c r="F80" s="594" t="s">
        <v>209</v>
      </c>
      <c r="G80" s="601">
        <v>62</v>
      </c>
      <c r="H80" s="595"/>
      <c r="I80" s="601">
        <v>62</v>
      </c>
      <c r="J80" s="605"/>
      <c r="K80" s="595"/>
      <c r="L80" s="598">
        <v>2144.08</v>
      </c>
      <c r="M80" s="595"/>
      <c r="N80" s="600">
        <v>39065.21</v>
      </c>
      <c r="AG80" s="574"/>
      <c r="AH80" s="583"/>
      <c r="AL80" s="588" t="s">
        <v>767</v>
      </c>
      <c r="AN80" s="583"/>
    </row>
    <row r="81" spans="1:41" s="519" customFormat="1" ht="14.4" x14ac:dyDescent="0.3">
      <c r="A81" s="612"/>
      <c r="B81" s="613"/>
      <c r="C81" s="577" t="s">
        <v>203</v>
      </c>
      <c r="D81" s="577"/>
      <c r="E81" s="577"/>
      <c r="F81" s="578"/>
      <c r="G81" s="579"/>
      <c r="H81" s="579"/>
      <c r="I81" s="579"/>
      <c r="J81" s="581"/>
      <c r="K81" s="579"/>
      <c r="L81" s="614">
        <v>11757.28</v>
      </c>
      <c r="M81" s="609"/>
      <c r="N81" s="615">
        <v>187608.81</v>
      </c>
      <c r="AG81" s="574"/>
      <c r="AH81" s="583"/>
      <c r="AN81" s="583" t="s">
        <v>203</v>
      </c>
    </row>
    <row r="82" spans="1:41" s="519" customFormat="1" ht="14.4" x14ac:dyDescent="0.3">
      <c r="A82" s="575" t="s">
        <v>218</v>
      </c>
      <c r="B82" s="576" t="s">
        <v>778</v>
      </c>
      <c r="C82" s="577" t="s">
        <v>779</v>
      </c>
      <c r="D82" s="577"/>
      <c r="E82" s="577"/>
      <c r="F82" s="578" t="s">
        <v>780</v>
      </c>
      <c r="G82" s="579"/>
      <c r="H82" s="579"/>
      <c r="I82" s="620">
        <v>148.91999999999999</v>
      </c>
      <c r="J82" s="581"/>
      <c r="K82" s="579"/>
      <c r="L82" s="581"/>
      <c r="M82" s="579"/>
      <c r="N82" s="582"/>
      <c r="AG82" s="574"/>
      <c r="AH82" s="583" t="s">
        <v>779</v>
      </c>
      <c r="AN82" s="583"/>
    </row>
    <row r="83" spans="1:41" s="519" customFormat="1" ht="14.4" x14ac:dyDescent="0.3">
      <c r="A83" s="584"/>
      <c r="B83" s="585"/>
      <c r="C83" s="586" t="s">
        <v>781</v>
      </c>
      <c r="D83" s="586"/>
      <c r="E83" s="586"/>
      <c r="F83" s="586"/>
      <c r="G83" s="586"/>
      <c r="H83" s="586"/>
      <c r="I83" s="586"/>
      <c r="J83" s="586"/>
      <c r="K83" s="586"/>
      <c r="L83" s="586"/>
      <c r="M83" s="586"/>
      <c r="N83" s="587"/>
      <c r="AG83" s="574"/>
      <c r="AH83" s="583"/>
      <c r="AI83" s="588" t="s">
        <v>781</v>
      </c>
      <c r="AN83" s="583"/>
    </row>
    <row r="84" spans="1:41" s="519" customFormat="1" ht="14.4" x14ac:dyDescent="0.3">
      <c r="A84" s="593"/>
      <c r="B84" s="590" t="s">
        <v>222</v>
      </c>
      <c r="C84" s="586" t="s">
        <v>221</v>
      </c>
      <c r="D84" s="586"/>
      <c r="E84" s="586"/>
      <c r="F84" s="594"/>
      <c r="G84" s="595"/>
      <c r="H84" s="595"/>
      <c r="I84" s="595"/>
      <c r="J84" s="596">
        <v>161.02000000000001</v>
      </c>
      <c r="K84" s="595"/>
      <c r="L84" s="598">
        <v>23979.1</v>
      </c>
      <c r="M84" s="599">
        <v>18.22</v>
      </c>
      <c r="N84" s="600">
        <v>436899.2</v>
      </c>
      <c r="AG84" s="574"/>
      <c r="AH84" s="583"/>
      <c r="AK84" s="588" t="s">
        <v>221</v>
      </c>
      <c r="AN84" s="583"/>
    </row>
    <row r="85" spans="1:41" s="519" customFormat="1" ht="14.4" x14ac:dyDescent="0.3">
      <c r="A85" s="593"/>
      <c r="B85" s="590" t="s">
        <v>220</v>
      </c>
      <c r="C85" s="586" t="s">
        <v>219</v>
      </c>
      <c r="D85" s="586"/>
      <c r="E85" s="586"/>
      <c r="F85" s="594"/>
      <c r="G85" s="595"/>
      <c r="H85" s="595"/>
      <c r="I85" s="595"/>
      <c r="J85" s="596">
        <v>293.17</v>
      </c>
      <c r="K85" s="595"/>
      <c r="L85" s="598">
        <v>43658.879999999997</v>
      </c>
      <c r="M85" s="599">
        <v>10.51</v>
      </c>
      <c r="N85" s="600">
        <v>458854.83</v>
      </c>
      <c r="AG85" s="574"/>
      <c r="AH85" s="583"/>
      <c r="AK85" s="588" t="s">
        <v>219</v>
      </c>
      <c r="AN85" s="583"/>
    </row>
    <row r="86" spans="1:41" s="519" customFormat="1" ht="14.4" x14ac:dyDescent="0.3">
      <c r="A86" s="593"/>
      <c r="B86" s="590" t="s">
        <v>230</v>
      </c>
      <c r="C86" s="586" t="s">
        <v>236</v>
      </c>
      <c r="D86" s="586"/>
      <c r="E86" s="586"/>
      <c r="F86" s="594"/>
      <c r="G86" s="595"/>
      <c r="H86" s="595"/>
      <c r="I86" s="595"/>
      <c r="J86" s="596">
        <v>51.86</v>
      </c>
      <c r="K86" s="595"/>
      <c r="L86" s="598">
        <v>7722.99</v>
      </c>
      <c r="M86" s="599">
        <v>18.22</v>
      </c>
      <c r="N86" s="600">
        <v>140712.88</v>
      </c>
      <c r="AG86" s="574"/>
      <c r="AH86" s="583"/>
      <c r="AK86" s="588" t="s">
        <v>236</v>
      </c>
      <c r="AN86" s="583"/>
    </row>
    <row r="87" spans="1:41" s="519" customFormat="1" ht="14.4" x14ac:dyDescent="0.3">
      <c r="A87" s="603"/>
      <c r="B87" s="590"/>
      <c r="C87" s="586" t="s">
        <v>215</v>
      </c>
      <c r="D87" s="586"/>
      <c r="E87" s="586"/>
      <c r="F87" s="594" t="s">
        <v>216</v>
      </c>
      <c r="G87" s="599">
        <v>9.59</v>
      </c>
      <c r="H87" s="595"/>
      <c r="I87" s="604">
        <v>1428.1428000000001</v>
      </c>
      <c r="J87" s="605"/>
      <c r="K87" s="595"/>
      <c r="L87" s="605"/>
      <c r="M87" s="595"/>
      <c r="N87" s="602"/>
      <c r="AG87" s="574"/>
      <c r="AH87" s="583"/>
      <c r="AL87" s="588" t="s">
        <v>215</v>
      </c>
      <c r="AN87" s="583"/>
    </row>
    <row r="88" spans="1:41" s="519" customFormat="1" ht="14.4" x14ac:dyDescent="0.3">
      <c r="A88" s="603"/>
      <c r="B88" s="590"/>
      <c r="C88" s="586" t="s">
        <v>235</v>
      </c>
      <c r="D88" s="586"/>
      <c r="E88" s="586"/>
      <c r="F88" s="594" t="s">
        <v>216</v>
      </c>
      <c r="G88" s="599">
        <v>2.84</v>
      </c>
      <c r="H88" s="595"/>
      <c r="I88" s="604">
        <v>422.93279999999999</v>
      </c>
      <c r="J88" s="605"/>
      <c r="K88" s="595"/>
      <c r="L88" s="605"/>
      <c r="M88" s="595"/>
      <c r="N88" s="602"/>
      <c r="AG88" s="574"/>
      <c r="AH88" s="583"/>
      <c r="AL88" s="588" t="s">
        <v>235</v>
      </c>
      <c r="AN88" s="583"/>
    </row>
    <row r="89" spans="1:41" s="519" customFormat="1" ht="14.4" x14ac:dyDescent="0.3">
      <c r="A89" s="593"/>
      <c r="B89" s="590"/>
      <c r="C89" s="607" t="s">
        <v>214</v>
      </c>
      <c r="D89" s="607"/>
      <c r="E89" s="607"/>
      <c r="F89" s="608"/>
      <c r="G89" s="609"/>
      <c r="H89" s="609"/>
      <c r="I89" s="609"/>
      <c r="J89" s="621">
        <v>454.19</v>
      </c>
      <c r="K89" s="609"/>
      <c r="L89" s="610">
        <v>67637.98</v>
      </c>
      <c r="M89" s="609"/>
      <c r="N89" s="611">
        <v>895754.03</v>
      </c>
      <c r="AG89" s="574"/>
      <c r="AH89" s="583"/>
      <c r="AM89" s="588" t="s">
        <v>214</v>
      </c>
      <c r="AN89" s="583"/>
    </row>
    <row r="90" spans="1:41" s="519" customFormat="1" ht="14.4" x14ac:dyDescent="0.3">
      <c r="A90" s="603"/>
      <c r="B90" s="590"/>
      <c r="C90" s="586" t="s">
        <v>213</v>
      </c>
      <c r="D90" s="586"/>
      <c r="E90" s="586"/>
      <c r="F90" s="594"/>
      <c r="G90" s="595"/>
      <c r="H90" s="595"/>
      <c r="I90" s="595"/>
      <c r="J90" s="605"/>
      <c r="K90" s="595"/>
      <c r="L90" s="598">
        <v>31702.09</v>
      </c>
      <c r="M90" s="595"/>
      <c r="N90" s="600">
        <v>577612.07999999996</v>
      </c>
      <c r="AG90" s="574"/>
      <c r="AH90" s="583"/>
      <c r="AL90" s="588" t="s">
        <v>213</v>
      </c>
      <c r="AN90" s="583"/>
    </row>
    <row r="91" spans="1:41" s="519" customFormat="1" ht="31.8" x14ac:dyDescent="0.3">
      <c r="A91" s="603"/>
      <c r="B91" s="590" t="s">
        <v>782</v>
      </c>
      <c r="C91" s="586" t="s">
        <v>783</v>
      </c>
      <c r="D91" s="586"/>
      <c r="E91" s="586"/>
      <c r="F91" s="594" t="s">
        <v>209</v>
      </c>
      <c r="G91" s="601">
        <v>91</v>
      </c>
      <c r="H91" s="595"/>
      <c r="I91" s="601">
        <v>91</v>
      </c>
      <c r="J91" s="605"/>
      <c r="K91" s="595"/>
      <c r="L91" s="598">
        <v>28848.9</v>
      </c>
      <c r="M91" s="595"/>
      <c r="N91" s="600">
        <v>525626.99</v>
      </c>
      <c r="AG91" s="574"/>
      <c r="AH91" s="583"/>
      <c r="AL91" s="588" t="s">
        <v>783</v>
      </c>
      <c r="AN91" s="583"/>
    </row>
    <row r="92" spans="1:41" s="519" customFormat="1" ht="31.8" x14ac:dyDescent="0.3">
      <c r="A92" s="603"/>
      <c r="B92" s="590" t="s">
        <v>784</v>
      </c>
      <c r="C92" s="586" t="s">
        <v>785</v>
      </c>
      <c r="D92" s="586"/>
      <c r="E92" s="586"/>
      <c r="F92" s="594" t="s">
        <v>209</v>
      </c>
      <c r="G92" s="601">
        <v>52</v>
      </c>
      <c r="H92" s="595"/>
      <c r="I92" s="601">
        <v>52</v>
      </c>
      <c r="J92" s="605"/>
      <c r="K92" s="595"/>
      <c r="L92" s="598">
        <v>16485.09</v>
      </c>
      <c r="M92" s="595"/>
      <c r="N92" s="600">
        <v>300358.28000000003</v>
      </c>
      <c r="AG92" s="574"/>
      <c r="AH92" s="583"/>
      <c r="AL92" s="588" t="s">
        <v>785</v>
      </c>
      <c r="AN92" s="583"/>
    </row>
    <row r="93" spans="1:41" s="519" customFormat="1" ht="14.4" x14ac:dyDescent="0.3">
      <c r="A93" s="612"/>
      <c r="B93" s="613"/>
      <c r="C93" s="577" t="s">
        <v>203</v>
      </c>
      <c r="D93" s="577"/>
      <c r="E93" s="577"/>
      <c r="F93" s="578"/>
      <c r="G93" s="579"/>
      <c r="H93" s="579"/>
      <c r="I93" s="579"/>
      <c r="J93" s="581"/>
      <c r="K93" s="579"/>
      <c r="L93" s="614">
        <v>112971.97</v>
      </c>
      <c r="M93" s="609"/>
      <c r="N93" s="615">
        <v>1721739.3</v>
      </c>
      <c r="AG93" s="574"/>
      <c r="AH93" s="583"/>
      <c r="AN93" s="583" t="s">
        <v>203</v>
      </c>
    </row>
    <row r="94" spans="1:41" s="519" customFormat="1" ht="0" hidden="1" customHeight="1" x14ac:dyDescent="0.3">
      <c r="A94" s="622"/>
      <c r="B94" s="623"/>
      <c r="C94" s="623"/>
      <c r="D94" s="623"/>
      <c r="E94" s="623"/>
      <c r="F94" s="624"/>
      <c r="G94" s="624"/>
      <c r="H94" s="624"/>
      <c r="I94" s="624"/>
      <c r="J94" s="625"/>
      <c r="K94" s="624"/>
      <c r="L94" s="625"/>
      <c r="M94" s="595"/>
      <c r="N94" s="625"/>
      <c r="AG94" s="574"/>
      <c r="AH94" s="583"/>
      <c r="AN94" s="583"/>
    </row>
    <row r="95" spans="1:41" s="519" customFormat="1" ht="11.25" hidden="1" customHeight="1" x14ac:dyDescent="0.3">
      <c r="B95" s="626"/>
      <c r="C95" s="626"/>
      <c r="D95" s="626"/>
      <c r="E95" s="626"/>
      <c r="F95" s="626"/>
      <c r="G95" s="626"/>
      <c r="H95" s="626"/>
      <c r="I95" s="626"/>
      <c r="J95" s="626"/>
      <c r="K95" s="626"/>
      <c r="L95" s="627"/>
      <c r="M95" s="627"/>
      <c r="N95" s="627"/>
    </row>
    <row r="96" spans="1:41" s="519" customFormat="1" ht="14.4" x14ac:dyDescent="0.3">
      <c r="A96" s="628"/>
      <c r="B96" s="629"/>
      <c r="C96" s="577" t="s">
        <v>202</v>
      </c>
      <c r="D96" s="577"/>
      <c r="E96" s="577"/>
      <c r="F96" s="577"/>
      <c r="G96" s="577"/>
      <c r="H96" s="577"/>
      <c r="I96" s="577"/>
      <c r="J96" s="577"/>
      <c r="K96" s="577"/>
      <c r="L96" s="630"/>
      <c r="M96" s="631"/>
      <c r="N96" s="632"/>
      <c r="AO96" s="583" t="s">
        <v>202</v>
      </c>
    </row>
    <row r="97" spans="1:43" s="519" customFormat="1" ht="14.4" x14ac:dyDescent="0.3">
      <c r="A97" s="633"/>
      <c r="B97" s="590"/>
      <c r="C97" s="586" t="s">
        <v>201</v>
      </c>
      <c r="D97" s="586"/>
      <c r="E97" s="586"/>
      <c r="F97" s="586"/>
      <c r="G97" s="586"/>
      <c r="H97" s="586"/>
      <c r="I97" s="586"/>
      <c r="J97" s="586"/>
      <c r="K97" s="586"/>
      <c r="L97" s="634">
        <v>90098.72</v>
      </c>
      <c r="M97" s="635"/>
      <c r="N97" s="636">
        <v>1207599.69</v>
      </c>
      <c r="AO97" s="583"/>
      <c r="AP97" s="588" t="s">
        <v>201</v>
      </c>
    </row>
    <row r="98" spans="1:43" s="519" customFormat="1" ht="14.4" x14ac:dyDescent="0.3">
      <c r="A98" s="633"/>
      <c r="B98" s="590"/>
      <c r="C98" s="586" t="s">
        <v>195</v>
      </c>
      <c r="D98" s="586"/>
      <c r="E98" s="586"/>
      <c r="F98" s="586"/>
      <c r="G98" s="586"/>
      <c r="H98" s="586"/>
      <c r="I98" s="586"/>
      <c r="J98" s="586"/>
      <c r="K98" s="586"/>
      <c r="L98" s="637"/>
      <c r="M98" s="635"/>
      <c r="N98" s="638"/>
      <c r="AO98" s="583"/>
      <c r="AP98" s="588" t="s">
        <v>195</v>
      </c>
    </row>
    <row r="99" spans="1:43" s="519" customFormat="1" ht="14.4" x14ac:dyDescent="0.3">
      <c r="A99" s="633"/>
      <c r="B99" s="590"/>
      <c r="C99" s="586" t="s">
        <v>200</v>
      </c>
      <c r="D99" s="586"/>
      <c r="E99" s="586"/>
      <c r="F99" s="586"/>
      <c r="G99" s="586"/>
      <c r="H99" s="586"/>
      <c r="I99" s="586"/>
      <c r="J99" s="586"/>
      <c r="K99" s="586"/>
      <c r="L99" s="634">
        <v>33808.32</v>
      </c>
      <c r="M99" s="635"/>
      <c r="N99" s="636">
        <v>615987.57999999996</v>
      </c>
      <c r="AO99" s="583"/>
      <c r="AP99" s="588" t="s">
        <v>200</v>
      </c>
    </row>
    <row r="100" spans="1:43" s="519" customFormat="1" ht="14.4" x14ac:dyDescent="0.3">
      <c r="A100" s="633"/>
      <c r="B100" s="590"/>
      <c r="C100" s="586" t="s">
        <v>199</v>
      </c>
      <c r="D100" s="586"/>
      <c r="E100" s="586"/>
      <c r="F100" s="586"/>
      <c r="G100" s="586"/>
      <c r="H100" s="586"/>
      <c r="I100" s="586"/>
      <c r="J100" s="586"/>
      <c r="K100" s="586"/>
      <c r="L100" s="634">
        <v>56290.400000000001</v>
      </c>
      <c r="M100" s="635"/>
      <c r="N100" s="636">
        <v>591612.11</v>
      </c>
      <c r="AO100" s="583"/>
      <c r="AP100" s="588" t="s">
        <v>199</v>
      </c>
    </row>
    <row r="101" spans="1:43" s="519" customFormat="1" ht="14.4" x14ac:dyDescent="0.3">
      <c r="A101" s="633"/>
      <c r="B101" s="590"/>
      <c r="C101" s="586" t="s">
        <v>198</v>
      </c>
      <c r="D101" s="586"/>
      <c r="E101" s="586"/>
      <c r="F101" s="586"/>
      <c r="G101" s="586"/>
      <c r="H101" s="586"/>
      <c r="I101" s="586"/>
      <c r="J101" s="586"/>
      <c r="K101" s="586"/>
      <c r="L101" s="634">
        <v>9555.2000000000007</v>
      </c>
      <c r="M101" s="635"/>
      <c r="N101" s="636">
        <v>174095.74</v>
      </c>
      <c r="AO101" s="583"/>
      <c r="AP101" s="588" t="s">
        <v>198</v>
      </c>
    </row>
    <row r="102" spans="1:43" s="519" customFormat="1" ht="14.4" x14ac:dyDescent="0.3">
      <c r="A102" s="633"/>
      <c r="B102" s="590"/>
      <c r="C102" s="586" t="s">
        <v>786</v>
      </c>
      <c r="D102" s="586"/>
      <c r="E102" s="586"/>
      <c r="F102" s="586"/>
      <c r="G102" s="586"/>
      <c r="H102" s="586"/>
      <c r="I102" s="586"/>
      <c r="J102" s="586"/>
      <c r="K102" s="586"/>
      <c r="L102" s="634">
        <v>153507.93</v>
      </c>
      <c r="M102" s="635"/>
      <c r="N102" s="636">
        <v>2362915.38</v>
      </c>
      <c r="AO102" s="583"/>
      <c r="AP102" s="588" t="s">
        <v>786</v>
      </c>
    </row>
    <row r="103" spans="1:43" s="519" customFormat="1" ht="14.4" x14ac:dyDescent="0.3">
      <c r="A103" s="633"/>
      <c r="B103" s="590"/>
      <c r="C103" s="586" t="s">
        <v>195</v>
      </c>
      <c r="D103" s="586"/>
      <c r="E103" s="586"/>
      <c r="F103" s="586"/>
      <c r="G103" s="586"/>
      <c r="H103" s="586"/>
      <c r="I103" s="586"/>
      <c r="J103" s="586"/>
      <c r="K103" s="586"/>
      <c r="L103" s="637"/>
      <c r="M103" s="635"/>
      <c r="N103" s="638"/>
      <c r="AO103" s="583"/>
      <c r="AP103" s="588" t="s">
        <v>195</v>
      </c>
    </row>
    <row r="104" spans="1:43" s="519" customFormat="1" ht="14.4" x14ac:dyDescent="0.3">
      <c r="A104" s="633"/>
      <c r="B104" s="590"/>
      <c r="C104" s="586" t="s">
        <v>194</v>
      </c>
      <c r="D104" s="586"/>
      <c r="E104" s="586"/>
      <c r="F104" s="586"/>
      <c r="G104" s="586"/>
      <c r="H104" s="586"/>
      <c r="I104" s="586"/>
      <c r="J104" s="586"/>
      <c r="K104" s="586"/>
      <c r="L104" s="634">
        <v>33808.32</v>
      </c>
      <c r="M104" s="635"/>
      <c r="N104" s="636">
        <v>615987.57999999996</v>
      </c>
      <c r="AO104" s="583"/>
      <c r="AP104" s="588" t="s">
        <v>194</v>
      </c>
    </row>
    <row r="105" spans="1:43" s="519" customFormat="1" ht="14.4" x14ac:dyDescent="0.3">
      <c r="A105" s="633"/>
      <c r="B105" s="590"/>
      <c r="C105" s="586" t="s">
        <v>193</v>
      </c>
      <c r="D105" s="586"/>
      <c r="E105" s="586"/>
      <c r="F105" s="586"/>
      <c r="G105" s="586"/>
      <c r="H105" s="586"/>
      <c r="I105" s="586"/>
      <c r="J105" s="586"/>
      <c r="K105" s="586"/>
      <c r="L105" s="634">
        <v>56290.400000000001</v>
      </c>
      <c r="M105" s="635"/>
      <c r="N105" s="636">
        <v>591612.11</v>
      </c>
      <c r="AO105" s="583"/>
      <c r="AP105" s="588" t="s">
        <v>193</v>
      </c>
    </row>
    <row r="106" spans="1:43" s="519" customFormat="1" ht="14.4" x14ac:dyDescent="0.3">
      <c r="A106" s="633"/>
      <c r="B106" s="590"/>
      <c r="C106" s="586" t="s">
        <v>192</v>
      </c>
      <c r="D106" s="586"/>
      <c r="E106" s="586"/>
      <c r="F106" s="586"/>
      <c r="G106" s="586"/>
      <c r="H106" s="586"/>
      <c r="I106" s="586"/>
      <c r="J106" s="586"/>
      <c r="K106" s="586"/>
      <c r="L106" s="634">
        <v>9555.2000000000007</v>
      </c>
      <c r="M106" s="635"/>
      <c r="N106" s="636">
        <v>174095.74</v>
      </c>
      <c r="AO106" s="583"/>
      <c r="AP106" s="588" t="s">
        <v>192</v>
      </c>
    </row>
    <row r="107" spans="1:43" s="519" customFormat="1" ht="14.4" x14ac:dyDescent="0.3">
      <c r="A107" s="633"/>
      <c r="B107" s="590"/>
      <c r="C107" s="586" t="s">
        <v>190</v>
      </c>
      <c r="D107" s="586"/>
      <c r="E107" s="586"/>
      <c r="F107" s="586"/>
      <c r="G107" s="586"/>
      <c r="H107" s="586"/>
      <c r="I107" s="586"/>
      <c r="J107" s="586"/>
      <c r="K107" s="586"/>
      <c r="L107" s="634">
        <v>39694.04</v>
      </c>
      <c r="M107" s="635"/>
      <c r="N107" s="636">
        <v>723225.24</v>
      </c>
      <c r="AO107" s="583"/>
      <c r="AP107" s="588" t="s">
        <v>190</v>
      </c>
    </row>
    <row r="108" spans="1:43" s="519" customFormat="1" ht="14.4" x14ac:dyDescent="0.3">
      <c r="A108" s="633"/>
      <c r="B108" s="590"/>
      <c r="C108" s="586" t="s">
        <v>189</v>
      </c>
      <c r="D108" s="586"/>
      <c r="E108" s="586"/>
      <c r="F108" s="586"/>
      <c r="G108" s="586"/>
      <c r="H108" s="586"/>
      <c r="I108" s="586"/>
      <c r="J108" s="586"/>
      <c r="K108" s="586"/>
      <c r="L108" s="634">
        <v>23715.17</v>
      </c>
      <c r="M108" s="635"/>
      <c r="N108" s="636">
        <v>432090.45</v>
      </c>
      <c r="AO108" s="583"/>
      <c r="AP108" s="588" t="s">
        <v>189</v>
      </c>
    </row>
    <row r="109" spans="1:43" s="519" customFormat="1" ht="14.4" x14ac:dyDescent="0.3">
      <c r="A109" s="633"/>
      <c r="B109" s="590"/>
      <c r="C109" s="586" t="s">
        <v>188</v>
      </c>
      <c r="D109" s="586"/>
      <c r="E109" s="586"/>
      <c r="F109" s="586"/>
      <c r="G109" s="586"/>
      <c r="H109" s="586"/>
      <c r="I109" s="586"/>
      <c r="J109" s="586"/>
      <c r="K109" s="586"/>
      <c r="L109" s="634">
        <v>43363.519999999997</v>
      </c>
      <c r="M109" s="635"/>
      <c r="N109" s="636">
        <v>790083.32</v>
      </c>
      <c r="AO109" s="583"/>
      <c r="AP109" s="588" t="s">
        <v>188</v>
      </c>
    </row>
    <row r="110" spans="1:43" s="519" customFormat="1" ht="14.4" x14ac:dyDescent="0.3">
      <c r="A110" s="633"/>
      <c r="B110" s="590"/>
      <c r="C110" s="586" t="s">
        <v>187</v>
      </c>
      <c r="D110" s="586"/>
      <c r="E110" s="586"/>
      <c r="F110" s="586"/>
      <c r="G110" s="586"/>
      <c r="H110" s="586"/>
      <c r="I110" s="586"/>
      <c r="J110" s="586"/>
      <c r="K110" s="586"/>
      <c r="L110" s="634">
        <v>39694.04</v>
      </c>
      <c r="M110" s="635"/>
      <c r="N110" s="636">
        <v>723225.24</v>
      </c>
      <c r="AO110" s="583"/>
      <c r="AP110" s="588" t="s">
        <v>187</v>
      </c>
    </row>
    <row r="111" spans="1:43" s="519" customFormat="1" ht="14.4" x14ac:dyDescent="0.3">
      <c r="A111" s="633"/>
      <c r="B111" s="590"/>
      <c r="C111" s="586" t="s">
        <v>186</v>
      </c>
      <c r="D111" s="586"/>
      <c r="E111" s="586"/>
      <c r="F111" s="586"/>
      <c r="G111" s="586"/>
      <c r="H111" s="586"/>
      <c r="I111" s="586"/>
      <c r="J111" s="586"/>
      <c r="K111" s="586"/>
      <c r="L111" s="634">
        <v>23715.17</v>
      </c>
      <c r="M111" s="635"/>
      <c r="N111" s="636">
        <v>432090.45</v>
      </c>
      <c r="AO111" s="583"/>
      <c r="AP111" s="588" t="s">
        <v>186</v>
      </c>
    </row>
    <row r="112" spans="1:43" s="519" customFormat="1" ht="14.4" x14ac:dyDescent="0.3">
      <c r="A112" s="633"/>
      <c r="B112" s="639"/>
      <c r="C112" s="640" t="s">
        <v>185</v>
      </c>
      <c r="D112" s="640"/>
      <c r="E112" s="640"/>
      <c r="F112" s="640"/>
      <c r="G112" s="640"/>
      <c r="H112" s="640"/>
      <c r="I112" s="640"/>
      <c r="J112" s="640"/>
      <c r="K112" s="640"/>
      <c r="L112" s="641">
        <v>153507.93</v>
      </c>
      <c r="M112" s="642"/>
      <c r="N112" s="643">
        <v>2362915.38</v>
      </c>
      <c r="AO112" s="583"/>
      <c r="AQ112" s="583" t="s">
        <v>185</v>
      </c>
    </row>
    <row r="113" spans="1:47" s="519" customFormat="1" ht="13.5" hidden="1" customHeight="1" x14ac:dyDescent="0.3">
      <c r="B113" s="625"/>
      <c r="C113" s="623"/>
      <c r="D113" s="623"/>
      <c r="E113" s="623"/>
      <c r="F113" s="623"/>
      <c r="G113" s="623"/>
      <c r="H113" s="623"/>
      <c r="I113" s="623"/>
      <c r="J113" s="623"/>
      <c r="K113" s="623"/>
      <c r="L113" s="641"/>
      <c r="M113" s="644"/>
      <c r="N113" s="645"/>
    </row>
    <row r="114" spans="1:47" s="519" customFormat="1" ht="26.25" customHeight="1" x14ac:dyDescent="0.3">
      <c r="A114" s="646"/>
      <c r="B114" s="647"/>
      <c r="C114" s="647"/>
      <c r="D114" s="647"/>
      <c r="E114" s="647"/>
      <c r="F114" s="647"/>
      <c r="G114" s="647"/>
      <c r="H114" s="647"/>
      <c r="I114" s="647"/>
      <c r="J114" s="647"/>
      <c r="K114" s="647"/>
      <c r="L114" s="647"/>
      <c r="M114" s="647"/>
      <c r="N114" s="647"/>
    </row>
    <row r="115" spans="1:47" s="523" customFormat="1" ht="14.4" x14ac:dyDescent="0.3">
      <c r="A115" s="521"/>
      <c r="B115" s="648" t="s">
        <v>184</v>
      </c>
      <c r="C115" s="649"/>
      <c r="D115" s="649"/>
      <c r="E115" s="649"/>
      <c r="F115" s="649"/>
      <c r="G115" s="649"/>
      <c r="H115" s="650" t="s">
        <v>726</v>
      </c>
      <c r="I115" s="650"/>
      <c r="J115" s="650"/>
      <c r="K115" s="650"/>
      <c r="L115" s="650"/>
      <c r="M115" s="519"/>
      <c r="N115" s="519"/>
      <c r="O115" s="519"/>
      <c r="P115" s="519"/>
      <c r="Q115" s="519"/>
      <c r="R115" s="519"/>
      <c r="S115" s="519"/>
      <c r="T115" s="519"/>
      <c r="U115" s="519"/>
      <c r="V115" s="529"/>
      <c r="W115" s="529"/>
      <c r="X115" s="529"/>
      <c r="Y115" s="529"/>
      <c r="Z115" s="529"/>
      <c r="AA115" s="529"/>
      <c r="AB115" s="529"/>
      <c r="AC115" s="529"/>
      <c r="AD115" s="529"/>
      <c r="AE115" s="529"/>
      <c r="AF115" s="529"/>
      <c r="AG115" s="529"/>
      <c r="AH115" s="529"/>
      <c r="AI115" s="529"/>
      <c r="AJ115" s="529"/>
      <c r="AK115" s="529"/>
      <c r="AL115" s="529"/>
      <c r="AM115" s="529"/>
      <c r="AN115" s="529"/>
      <c r="AO115" s="529"/>
      <c r="AP115" s="529"/>
      <c r="AQ115" s="529"/>
      <c r="AR115" s="529" t="s">
        <v>277</v>
      </c>
      <c r="AS115" s="529" t="s">
        <v>726</v>
      </c>
      <c r="AT115" s="529"/>
      <c r="AU115" s="529"/>
    </row>
    <row r="116" spans="1:47" s="652" customFormat="1" ht="16.5" customHeight="1" x14ac:dyDescent="0.3">
      <c r="A116" s="525"/>
      <c r="B116" s="648"/>
      <c r="C116" s="651" t="s">
        <v>59</v>
      </c>
      <c r="D116" s="651"/>
      <c r="E116" s="651"/>
      <c r="F116" s="651"/>
      <c r="G116" s="651"/>
      <c r="H116" s="651"/>
      <c r="I116" s="651"/>
      <c r="J116" s="651"/>
      <c r="K116" s="651"/>
      <c r="L116" s="651"/>
      <c r="V116" s="653"/>
      <c r="W116" s="653"/>
      <c r="X116" s="653"/>
      <c r="Y116" s="653"/>
      <c r="Z116" s="653"/>
      <c r="AA116" s="653"/>
      <c r="AB116" s="653"/>
      <c r="AC116" s="653"/>
      <c r="AD116" s="653"/>
      <c r="AE116" s="653"/>
      <c r="AF116" s="653"/>
      <c r="AG116" s="653"/>
      <c r="AH116" s="653"/>
      <c r="AI116" s="653"/>
      <c r="AJ116" s="653"/>
      <c r="AK116" s="653"/>
      <c r="AL116" s="653"/>
      <c r="AM116" s="653"/>
      <c r="AN116" s="653"/>
      <c r="AO116" s="653"/>
      <c r="AP116" s="653"/>
      <c r="AQ116" s="653"/>
      <c r="AR116" s="653"/>
      <c r="AS116" s="653"/>
      <c r="AT116" s="653"/>
      <c r="AU116" s="653"/>
    </row>
    <row r="117" spans="1:47" s="523" customFormat="1" ht="14.4" x14ac:dyDescent="0.3">
      <c r="A117" s="521"/>
      <c r="B117" s="648" t="s">
        <v>183</v>
      </c>
      <c r="C117" s="649"/>
      <c r="D117" s="649"/>
      <c r="E117" s="649"/>
      <c r="F117" s="649"/>
      <c r="G117" s="649"/>
      <c r="H117" s="650" t="s">
        <v>58</v>
      </c>
      <c r="I117" s="650"/>
      <c r="J117" s="650"/>
      <c r="K117" s="650"/>
      <c r="L117" s="650"/>
      <c r="M117" s="519"/>
      <c r="N117" s="519"/>
      <c r="O117" s="519"/>
      <c r="P117" s="519"/>
      <c r="Q117" s="519"/>
      <c r="R117" s="519"/>
      <c r="S117" s="519"/>
      <c r="T117" s="519"/>
      <c r="U117" s="519"/>
      <c r="V117" s="529"/>
      <c r="W117" s="529"/>
      <c r="X117" s="529"/>
      <c r="Y117" s="529"/>
      <c r="Z117" s="529"/>
      <c r="AA117" s="529"/>
      <c r="AB117" s="529"/>
      <c r="AC117" s="529"/>
      <c r="AD117" s="529"/>
      <c r="AE117" s="529"/>
      <c r="AF117" s="529"/>
      <c r="AG117" s="529"/>
      <c r="AH117" s="529"/>
      <c r="AI117" s="529"/>
      <c r="AJ117" s="529"/>
      <c r="AK117" s="529"/>
      <c r="AL117" s="529"/>
      <c r="AM117" s="529"/>
      <c r="AN117" s="529"/>
      <c r="AO117" s="529"/>
      <c r="AP117" s="529"/>
      <c r="AQ117" s="529"/>
      <c r="AR117" s="529"/>
      <c r="AS117" s="529"/>
      <c r="AT117" s="529" t="s">
        <v>277</v>
      </c>
      <c r="AU117" s="529" t="s">
        <v>58</v>
      </c>
    </row>
    <row r="118" spans="1:47" s="652" customFormat="1" ht="16.5" customHeight="1" x14ac:dyDescent="0.3">
      <c r="A118" s="525"/>
      <c r="C118" s="651" t="s">
        <v>59</v>
      </c>
      <c r="D118" s="651"/>
      <c r="E118" s="651"/>
      <c r="F118" s="651"/>
      <c r="G118" s="651"/>
      <c r="H118" s="651"/>
      <c r="I118" s="651"/>
      <c r="J118" s="651"/>
      <c r="K118" s="651"/>
      <c r="L118" s="651"/>
      <c r="V118" s="653"/>
      <c r="W118" s="653"/>
      <c r="X118" s="653"/>
      <c r="Y118" s="653"/>
      <c r="Z118" s="653"/>
      <c r="AA118" s="653"/>
      <c r="AB118" s="653"/>
      <c r="AC118" s="653"/>
      <c r="AD118" s="653"/>
      <c r="AE118" s="653"/>
      <c r="AF118" s="653"/>
      <c r="AG118" s="653"/>
      <c r="AH118" s="653"/>
      <c r="AI118" s="653"/>
      <c r="AJ118" s="653"/>
      <c r="AK118" s="653"/>
      <c r="AL118" s="653"/>
      <c r="AM118" s="653"/>
      <c r="AN118" s="653"/>
      <c r="AO118" s="653"/>
      <c r="AP118" s="653"/>
      <c r="AQ118" s="653"/>
      <c r="AR118" s="653"/>
      <c r="AS118" s="653"/>
      <c r="AT118" s="653"/>
      <c r="AU118" s="653"/>
    </row>
    <row r="119" spans="1:47" s="523" customFormat="1" ht="19.5" customHeight="1" x14ac:dyDescent="0.2">
      <c r="A119" s="521"/>
      <c r="C119" s="654"/>
      <c r="D119" s="654"/>
      <c r="E119" s="654"/>
      <c r="F119" s="654"/>
      <c r="G119" s="654"/>
      <c r="H119" s="654"/>
      <c r="I119" s="654"/>
      <c r="J119" s="654"/>
      <c r="K119" s="654"/>
      <c r="L119" s="654"/>
      <c r="V119" s="529"/>
      <c r="W119" s="529"/>
      <c r="X119" s="529"/>
      <c r="Y119" s="529"/>
      <c r="Z119" s="529"/>
      <c r="AA119" s="529"/>
      <c r="AB119" s="529"/>
      <c r="AC119" s="529"/>
      <c r="AD119" s="529"/>
      <c r="AE119" s="529"/>
      <c r="AF119" s="529"/>
      <c r="AG119" s="529"/>
      <c r="AH119" s="529"/>
      <c r="AI119" s="529"/>
      <c r="AJ119" s="529"/>
      <c r="AK119" s="529"/>
      <c r="AL119" s="529"/>
      <c r="AM119" s="529"/>
      <c r="AN119" s="529"/>
      <c r="AO119" s="529"/>
      <c r="AP119" s="529"/>
      <c r="AQ119" s="529"/>
      <c r="AR119" s="529"/>
      <c r="AS119" s="529"/>
      <c r="AT119" s="529"/>
      <c r="AU119" s="529"/>
    </row>
    <row r="120" spans="1:47" s="519" customFormat="1" ht="22.5" customHeight="1" x14ac:dyDescent="0.3">
      <c r="A120" s="591" t="s">
        <v>182</v>
      </c>
      <c r="B120" s="591"/>
      <c r="C120" s="591"/>
      <c r="D120" s="591"/>
      <c r="E120" s="591"/>
      <c r="F120" s="591"/>
      <c r="G120" s="591"/>
      <c r="H120" s="591"/>
      <c r="I120" s="591"/>
      <c r="J120" s="591"/>
      <c r="K120" s="591"/>
      <c r="L120" s="591"/>
      <c r="M120" s="591"/>
      <c r="N120" s="591"/>
      <c r="O120" s="626"/>
      <c r="P120" s="626"/>
    </row>
    <row r="121" spans="1:47" s="519" customFormat="1" ht="12.75" customHeight="1" x14ac:dyDescent="0.3">
      <c r="A121" s="591" t="s">
        <v>181</v>
      </c>
      <c r="B121" s="591"/>
      <c r="C121" s="591"/>
      <c r="D121" s="591"/>
      <c r="E121" s="591"/>
      <c r="F121" s="591"/>
      <c r="G121" s="591"/>
      <c r="H121" s="591"/>
      <c r="I121" s="591"/>
      <c r="J121" s="591"/>
      <c r="K121" s="591"/>
      <c r="L121" s="591"/>
      <c r="M121" s="591"/>
      <c r="N121" s="591"/>
      <c r="O121" s="626"/>
      <c r="P121" s="626"/>
    </row>
    <row r="122" spans="1:47" s="519" customFormat="1" ht="12.75" customHeight="1" x14ac:dyDescent="0.3">
      <c r="A122" s="591" t="s">
        <v>180</v>
      </c>
      <c r="B122" s="591"/>
      <c r="C122" s="591"/>
      <c r="D122" s="591"/>
      <c r="E122" s="591"/>
      <c r="F122" s="591"/>
      <c r="G122" s="591"/>
      <c r="H122" s="591"/>
      <c r="I122" s="591"/>
      <c r="J122" s="591"/>
      <c r="K122" s="591"/>
      <c r="L122" s="591"/>
      <c r="M122" s="591"/>
      <c r="N122" s="591"/>
      <c r="O122" s="626"/>
      <c r="P122" s="626"/>
    </row>
    <row r="123" spans="1:47" s="519" customFormat="1" ht="19.5" customHeight="1" x14ac:dyDescent="0.3"/>
    <row r="124" spans="1:47" s="519" customFormat="1" ht="14.4" x14ac:dyDescent="0.3">
      <c r="B124" s="655"/>
      <c r="D124" s="655"/>
      <c r="F124" s="655"/>
    </row>
  </sheetData>
  <mergeCells count="115">
    <mergeCell ref="C118:L118"/>
    <mergeCell ref="A120:N120"/>
    <mergeCell ref="A121:N121"/>
    <mergeCell ref="A122:N122"/>
    <mergeCell ref="C111:K111"/>
    <mergeCell ref="C112:K112"/>
    <mergeCell ref="C115:G115"/>
    <mergeCell ref="H115:L115"/>
    <mergeCell ref="C116:L116"/>
    <mergeCell ref="C117:G117"/>
    <mergeCell ref="H117:L117"/>
    <mergeCell ref="C105:K105"/>
    <mergeCell ref="C106:K106"/>
    <mergeCell ref="C107:K107"/>
    <mergeCell ref="C108:K108"/>
    <mergeCell ref="C109:K109"/>
    <mergeCell ref="C110:K110"/>
    <mergeCell ref="C99:K99"/>
    <mergeCell ref="C100:K100"/>
    <mergeCell ref="C101:K101"/>
    <mergeCell ref="C102:K102"/>
    <mergeCell ref="C103:K103"/>
    <mergeCell ref="C104:K104"/>
    <mergeCell ref="C91:E91"/>
    <mergeCell ref="C92:E92"/>
    <mergeCell ref="C93:E93"/>
    <mergeCell ref="C96:K96"/>
    <mergeCell ref="C97:K97"/>
    <mergeCell ref="C98:K98"/>
    <mergeCell ref="C85:E85"/>
    <mergeCell ref="C86:E86"/>
    <mergeCell ref="C87:E87"/>
    <mergeCell ref="C88:E88"/>
    <mergeCell ref="C89:E89"/>
    <mergeCell ref="C90:E90"/>
    <mergeCell ref="C79:E79"/>
    <mergeCell ref="C80:E80"/>
    <mergeCell ref="C81:E81"/>
    <mergeCell ref="C82:E82"/>
    <mergeCell ref="C83:N83"/>
    <mergeCell ref="C84:E84"/>
    <mergeCell ref="C73:E73"/>
    <mergeCell ref="C74:E74"/>
    <mergeCell ref="C75:E75"/>
    <mergeCell ref="C76:E76"/>
    <mergeCell ref="C77:E77"/>
    <mergeCell ref="C78:E78"/>
    <mergeCell ref="C67:E67"/>
    <mergeCell ref="C68:E68"/>
    <mergeCell ref="C69:N69"/>
    <mergeCell ref="C70:N70"/>
    <mergeCell ref="C71:E71"/>
    <mergeCell ref="C72:E72"/>
    <mergeCell ref="C61:E61"/>
    <mergeCell ref="C62:E62"/>
    <mergeCell ref="C63:E63"/>
    <mergeCell ref="C64:E64"/>
    <mergeCell ref="C65:E65"/>
    <mergeCell ref="C66:E66"/>
    <mergeCell ref="C55:N55"/>
    <mergeCell ref="C56:N56"/>
    <mergeCell ref="C57:E57"/>
    <mergeCell ref="C58:E58"/>
    <mergeCell ref="C59:E59"/>
    <mergeCell ref="C60:E60"/>
    <mergeCell ref="C49:E49"/>
    <mergeCell ref="C50:E50"/>
    <mergeCell ref="C51:E51"/>
    <mergeCell ref="C52:E52"/>
    <mergeCell ref="C53:E53"/>
    <mergeCell ref="C54:E54"/>
    <mergeCell ref="C43:E43"/>
    <mergeCell ref="C44:E44"/>
    <mergeCell ref="C45:E45"/>
    <mergeCell ref="C46:E46"/>
    <mergeCell ref="C47:E47"/>
    <mergeCell ref="C48:E48"/>
    <mergeCell ref="N35:N37"/>
    <mergeCell ref="C38:E38"/>
    <mergeCell ref="A39:N39"/>
    <mergeCell ref="C40:E40"/>
    <mergeCell ref="C41:N41"/>
    <mergeCell ref="C42:N42"/>
    <mergeCell ref="L33:M33"/>
    <mergeCell ref="A35:A37"/>
    <mergeCell ref="B35:B37"/>
    <mergeCell ref="C35:E37"/>
    <mergeCell ref="F35:F37"/>
    <mergeCell ref="G35:I36"/>
    <mergeCell ref="J35:L36"/>
    <mergeCell ref="M35:M37"/>
    <mergeCell ref="A21:N21"/>
    <mergeCell ref="B23:F23"/>
    <mergeCell ref="B24:F24"/>
    <mergeCell ref="D26:F26"/>
    <mergeCell ref="L31:M31"/>
    <mergeCell ref="L32:M32"/>
    <mergeCell ref="A13:N13"/>
    <mergeCell ref="A14:N14"/>
    <mergeCell ref="A16:N16"/>
    <mergeCell ref="A17:N17"/>
    <mergeCell ref="A18:N18"/>
    <mergeCell ref="A20:N20"/>
    <mergeCell ref="A9:F9"/>
    <mergeCell ref="G9:N9"/>
    <mergeCell ref="A10:F10"/>
    <mergeCell ref="G10:N10"/>
    <mergeCell ref="A11:F11"/>
    <mergeCell ref="G11:N11"/>
    <mergeCell ref="G5:N5"/>
    <mergeCell ref="G6:N6"/>
    <mergeCell ref="A7:F7"/>
    <mergeCell ref="G7:N7"/>
    <mergeCell ref="A8:F8"/>
    <mergeCell ref="G8:N8"/>
  </mergeCells>
  <printOptions horizontalCentered="1"/>
  <pageMargins left="0.69999998807907104" right="0.69999998807907104" top="0.75" bottom="0.75" header="0.30000001192092901" footer="0.30000001192092901"/>
  <pageSetup paperSize="9" scale="81" fitToHeight="0" orientation="landscape" r:id="rId1"/>
  <headerFooter>
    <oddHeader>&amp;LГРАНД-Смета, версия 2022.3</oddHeader>
    <oddFooter>&amp;RСтраница &amp;P</oddFooter>
  </headerFooter>
  <rowBreaks count="1" manualBreakCount="1">
    <brk id="34" max="1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25273-7D1A-4C59-8A92-D9390C3DDB01}">
  <sheetPr>
    <pageSetUpPr fitToPage="1"/>
  </sheetPr>
  <dimension ref="B1:F99"/>
  <sheetViews>
    <sheetView showGridLines="0" view="pageLayout" topLeftCell="B16" zoomScaleNormal="82" workbookViewId="0">
      <selection activeCell="D23" sqref="D23"/>
    </sheetView>
  </sheetViews>
  <sheetFormatPr defaultColWidth="8.88671875" defaultRowHeight="13.8" outlineLevelRow="1" x14ac:dyDescent="0.3"/>
  <cols>
    <col min="1" max="1" width="0" style="59" hidden="1" customWidth="1"/>
    <col min="2" max="2" width="3.44140625" style="59" customWidth="1"/>
    <col min="3" max="3" width="25.44140625" style="59" customWidth="1"/>
    <col min="4" max="4" width="36" style="59" customWidth="1"/>
    <col min="5" max="5" width="21.33203125" style="59" customWidth="1"/>
    <col min="6" max="6" width="12.6640625" style="59" customWidth="1"/>
    <col min="7" max="10" width="8.88671875" style="59"/>
    <col min="11" max="11" width="16" style="59" customWidth="1"/>
    <col min="12" max="16384" width="8.88671875" style="59"/>
  </cols>
  <sheetData>
    <row r="1" spans="2:6" x14ac:dyDescent="0.3">
      <c r="B1" s="96"/>
      <c r="C1" s="96"/>
      <c r="D1" s="96"/>
      <c r="E1" s="95" t="s">
        <v>178</v>
      </c>
    </row>
    <row r="2" spans="2:6" ht="14.4" customHeight="1" x14ac:dyDescent="0.3">
      <c r="B2" s="390" t="s">
        <v>177</v>
      </c>
      <c r="C2" s="390"/>
      <c r="D2" s="94"/>
      <c r="E2" s="94"/>
      <c r="F2" s="93"/>
    </row>
    <row r="3" spans="2:6" ht="18" customHeight="1" x14ac:dyDescent="0.3">
      <c r="B3" s="87"/>
      <c r="C3" s="87"/>
      <c r="D3" s="391" t="s">
        <v>176</v>
      </c>
      <c r="E3" s="391"/>
      <c r="F3" s="392"/>
    </row>
    <row r="4" spans="2:6" ht="24.6" customHeight="1" x14ac:dyDescent="0.3">
      <c r="B4" s="394" t="s">
        <v>175</v>
      </c>
      <c r="C4" s="394"/>
      <c r="D4" s="394"/>
      <c r="E4" s="394"/>
      <c r="F4" s="394"/>
    </row>
    <row r="5" spans="2:6" ht="20.399999999999999" customHeight="1" x14ac:dyDescent="0.3">
      <c r="B5" s="396" t="s">
        <v>174</v>
      </c>
      <c r="C5" s="396"/>
      <c r="D5" s="396"/>
      <c r="E5" s="396"/>
      <c r="F5" s="86"/>
    </row>
    <row r="6" spans="2:6" ht="5.4" customHeight="1" x14ac:dyDescent="0.3">
      <c r="B6" s="86"/>
      <c r="C6" s="86"/>
      <c r="D6" s="86"/>
      <c r="E6" s="86"/>
      <c r="F6" s="86"/>
    </row>
    <row r="7" spans="2:6" ht="43.5" customHeight="1" x14ac:dyDescent="0.3">
      <c r="B7" s="395" t="s">
        <v>173</v>
      </c>
      <c r="C7" s="395"/>
      <c r="D7" s="395"/>
      <c r="E7" s="395"/>
      <c r="F7" s="395"/>
    </row>
    <row r="8" spans="2:6" ht="19.2" customHeight="1" x14ac:dyDescent="0.3">
      <c r="B8" s="397" t="s">
        <v>172</v>
      </c>
      <c r="C8" s="397"/>
      <c r="D8" s="397"/>
      <c r="E8" s="397"/>
      <c r="F8" s="92"/>
    </row>
    <row r="9" spans="2:6" x14ac:dyDescent="0.3">
      <c r="B9" s="86"/>
      <c r="C9" s="86"/>
      <c r="D9" s="86"/>
      <c r="E9" s="86"/>
      <c r="F9" s="86"/>
    </row>
    <row r="10" spans="2:6" ht="17.399999999999999" customHeight="1" x14ac:dyDescent="0.3">
      <c r="B10" s="91" t="s">
        <v>171</v>
      </c>
      <c r="C10" s="86"/>
      <c r="D10" s="90"/>
      <c r="E10" s="90"/>
      <c r="F10" s="90"/>
    </row>
    <row r="11" spans="2:6" ht="16.95" customHeight="1" x14ac:dyDescent="0.3">
      <c r="C11" s="393" t="s">
        <v>170</v>
      </c>
      <c r="D11" s="393"/>
      <c r="E11" s="393"/>
      <c r="F11" s="393"/>
    </row>
    <row r="12" spans="2:6" ht="25.2" customHeight="1" x14ac:dyDescent="0.3">
      <c r="B12" s="86" t="s">
        <v>169</v>
      </c>
      <c r="C12" s="86"/>
      <c r="D12" s="89"/>
      <c r="E12" s="89"/>
      <c r="F12" s="89"/>
    </row>
    <row r="13" spans="2:6" ht="32.25" customHeight="1" x14ac:dyDescent="0.3">
      <c r="C13" s="393" t="s">
        <v>168</v>
      </c>
      <c r="D13" s="393"/>
      <c r="E13" s="393"/>
      <c r="F13" s="393"/>
    </row>
    <row r="14" spans="2:6" ht="24" customHeight="1" x14ac:dyDescent="0.3">
      <c r="C14" s="87"/>
      <c r="D14" s="87"/>
      <c r="E14" s="87"/>
      <c r="F14" s="87"/>
    </row>
    <row r="15" spans="2:6" ht="15" customHeight="1" outlineLevel="1" x14ac:dyDescent="0.3">
      <c r="B15" s="88" t="s">
        <v>167</v>
      </c>
      <c r="C15" s="87"/>
      <c r="D15" s="87"/>
      <c r="E15" s="87"/>
      <c r="F15" s="87"/>
    </row>
    <row r="16" spans="2:6" x14ac:dyDescent="0.3">
      <c r="B16" s="86"/>
      <c r="C16" s="86"/>
      <c r="D16" s="85"/>
      <c r="E16" s="85"/>
      <c r="F16" s="84"/>
    </row>
    <row r="17" spans="2:6" ht="99.75" customHeight="1" x14ac:dyDescent="0.3">
      <c r="B17" s="83" t="s">
        <v>166</v>
      </c>
      <c r="C17" s="82" t="s">
        <v>165</v>
      </c>
      <c r="D17" s="82" t="s">
        <v>164</v>
      </c>
      <c r="E17" s="81" t="s">
        <v>163</v>
      </c>
      <c r="F17" s="81" t="s">
        <v>162</v>
      </c>
    </row>
    <row r="18" spans="2:6" x14ac:dyDescent="0.3">
      <c r="B18" s="79">
        <v>1</v>
      </c>
      <c r="C18" s="80">
        <v>2</v>
      </c>
      <c r="D18" s="80">
        <v>3</v>
      </c>
      <c r="E18" s="79">
        <v>4</v>
      </c>
      <c r="F18" s="79">
        <v>5</v>
      </c>
    </row>
    <row r="19" spans="2:6" ht="21" customHeight="1" x14ac:dyDescent="0.3">
      <c r="B19" s="398" t="s">
        <v>161</v>
      </c>
      <c r="C19" s="399"/>
      <c r="D19" s="399"/>
      <c r="E19" s="399"/>
      <c r="F19" s="399"/>
    </row>
    <row r="20" spans="2:6" ht="21" customHeight="1" x14ac:dyDescent="0.3">
      <c r="B20" s="400" t="s">
        <v>139</v>
      </c>
      <c r="C20" s="401"/>
      <c r="D20" s="401"/>
      <c r="E20" s="401"/>
      <c r="F20" s="401"/>
    </row>
    <row r="21" spans="2:6" ht="69" customHeight="1" x14ac:dyDescent="0.3">
      <c r="B21" s="402">
        <v>1</v>
      </c>
      <c r="C21" s="405" t="s">
        <v>160</v>
      </c>
      <c r="D21" s="77" t="s">
        <v>159</v>
      </c>
      <c r="E21" s="76" t="s">
        <v>158</v>
      </c>
      <c r="F21" s="69">
        <v>6.3059099999999999</v>
      </c>
    </row>
    <row r="22" spans="2:6" ht="34.200000000000003" outlineLevel="1" x14ac:dyDescent="0.3">
      <c r="B22" s="403"/>
      <c r="C22" s="406"/>
      <c r="D22" s="74" t="s">
        <v>157</v>
      </c>
      <c r="E22" s="73"/>
      <c r="F22" s="72" t="s">
        <v>116</v>
      </c>
    </row>
    <row r="23" spans="2:6" ht="79.8" outlineLevel="1" x14ac:dyDescent="0.3">
      <c r="B23" s="403"/>
      <c r="C23" s="406"/>
      <c r="D23" s="74" t="s">
        <v>145</v>
      </c>
      <c r="E23" s="73"/>
      <c r="F23" s="72" t="s">
        <v>116</v>
      </c>
    </row>
    <row r="24" spans="2:6" ht="45.6" outlineLevel="1" x14ac:dyDescent="0.3">
      <c r="B24" s="403"/>
      <c r="C24" s="75"/>
      <c r="D24" s="74" t="s">
        <v>144</v>
      </c>
      <c r="E24" s="73"/>
      <c r="F24" s="72" t="s">
        <v>116</v>
      </c>
    </row>
    <row r="25" spans="2:6" ht="34.200000000000003" outlineLevel="1" x14ac:dyDescent="0.3">
      <c r="B25" s="404"/>
      <c r="C25" s="75"/>
      <c r="D25" s="74" t="s">
        <v>117</v>
      </c>
      <c r="E25" s="73"/>
      <c r="F25" s="72" t="s">
        <v>116</v>
      </c>
    </row>
    <row r="26" spans="2:6" ht="21" customHeight="1" x14ac:dyDescent="0.3">
      <c r="B26" s="400" t="s">
        <v>135</v>
      </c>
      <c r="C26" s="401"/>
      <c r="D26" s="401"/>
      <c r="E26" s="401"/>
      <c r="F26" s="401"/>
    </row>
    <row r="27" spans="2:6" ht="69" customHeight="1" x14ac:dyDescent="0.3">
      <c r="B27" s="402">
        <v>2</v>
      </c>
      <c r="C27" s="405" t="s">
        <v>156</v>
      </c>
      <c r="D27" s="77" t="s">
        <v>155</v>
      </c>
      <c r="E27" s="76" t="s">
        <v>154</v>
      </c>
      <c r="F27" s="69">
        <v>4.5340600000000002</v>
      </c>
    </row>
    <row r="28" spans="2:6" ht="79.8" outlineLevel="1" x14ac:dyDescent="0.3">
      <c r="B28" s="403"/>
      <c r="C28" s="406"/>
      <c r="D28" s="74" t="s">
        <v>145</v>
      </c>
      <c r="E28" s="73"/>
      <c r="F28" s="72" t="s">
        <v>116</v>
      </c>
    </row>
    <row r="29" spans="2:6" ht="45.6" outlineLevel="1" x14ac:dyDescent="0.3">
      <c r="B29" s="403"/>
      <c r="C29" s="75"/>
      <c r="D29" s="74" t="s">
        <v>144</v>
      </c>
      <c r="E29" s="73"/>
      <c r="F29" s="72" t="s">
        <v>116</v>
      </c>
    </row>
    <row r="30" spans="2:6" ht="34.200000000000003" outlineLevel="1" x14ac:dyDescent="0.3">
      <c r="B30" s="404"/>
      <c r="C30" s="75"/>
      <c r="D30" s="74" t="s">
        <v>117</v>
      </c>
      <c r="E30" s="73"/>
      <c r="F30" s="72" t="s">
        <v>116</v>
      </c>
    </row>
    <row r="31" spans="2:6" ht="21" customHeight="1" x14ac:dyDescent="0.3">
      <c r="B31" s="400" t="s">
        <v>131</v>
      </c>
      <c r="C31" s="401"/>
      <c r="D31" s="401"/>
      <c r="E31" s="401"/>
      <c r="F31" s="401"/>
    </row>
    <row r="32" spans="2:6" ht="66" x14ac:dyDescent="0.3">
      <c r="B32" s="402">
        <v>3</v>
      </c>
      <c r="C32" s="78" t="s">
        <v>153</v>
      </c>
      <c r="D32" s="77" t="s">
        <v>152</v>
      </c>
      <c r="E32" s="76" t="s">
        <v>151</v>
      </c>
      <c r="F32" s="69">
        <v>19.632339999999999</v>
      </c>
    </row>
    <row r="33" spans="2:6" ht="79.8" outlineLevel="1" x14ac:dyDescent="0.3">
      <c r="B33" s="403"/>
      <c r="C33" s="75"/>
      <c r="D33" s="74" t="s">
        <v>145</v>
      </c>
      <c r="E33" s="73"/>
      <c r="F33" s="72" t="s">
        <v>116</v>
      </c>
    </row>
    <row r="34" spans="2:6" ht="45.6" outlineLevel="1" x14ac:dyDescent="0.3">
      <c r="B34" s="403"/>
      <c r="C34" s="75"/>
      <c r="D34" s="74" t="s">
        <v>144</v>
      </c>
      <c r="E34" s="73"/>
      <c r="F34" s="72" t="s">
        <v>116</v>
      </c>
    </row>
    <row r="35" spans="2:6" ht="34.200000000000003" outlineLevel="1" x14ac:dyDescent="0.3">
      <c r="B35" s="404"/>
      <c r="C35" s="75"/>
      <c r="D35" s="74" t="s">
        <v>117</v>
      </c>
      <c r="E35" s="73"/>
      <c r="F35" s="72" t="s">
        <v>116</v>
      </c>
    </row>
    <row r="36" spans="2:6" ht="21" customHeight="1" x14ac:dyDescent="0.3">
      <c r="B36" s="400" t="s">
        <v>130</v>
      </c>
      <c r="C36" s="401"/>
      <c r="D36" s="401"/>
      <c r="E36" s="401"/>
      <c r="F36" s="401"/>
    </row>
    <row r="37" spans="2:6" ht="66" x14ac:dyDescent="0.3">
      <c r="B37" s="402">
        <v>4</v>
      </c>
      <c r="C37" s="78" t="s">
        <v>153</v>
      </c>
      <c r="D37" s="77" t="s">
        <v>152</v>
      </c>
      <c r="E37" s="76" t="s">
        <v>151</v>
      </c>
      <c r="F37" s="69">
        <v>19.632339999999999</v>
      </c>
    </row>
    <row r="38" spans="2:6" ht="79.8" outlineLevel="1" x14ac:dyDescent="0.3">
      <c r="B38" s="403"/>
      <c r="C38" s="75"/>
      <c r="D38" s="74" t="s">
        <v>145</v>
      </c>
      <c r="E38" s="73"/>
      <c r="F38" s="72" t="s">
        <v>116</v>
      </c>
    </row>
    <row r="39" spans="2:6" ht="45.6" outlineLevel="1" x14ac:dyDescent="0.3">
      <c r="B39" s="403"/>
      <c r="C39" s="75"/>
      <c r="D39" s="74" t="s">
        <v>144</v>
      </c>
      <c r="E39" s="73"/>
      <c r="F39" s="72" t="s">
        <v>116</v>
      </c>
    </row>
    <row r="40" spans="2:6" ht="34.200000000000003" outlineLevel="1" x14ac:dyDescent="0.3">
      <c r="B40" s="404"/>
      <c r="C40" s="75"/>
      <c r="D40" s="74" t="s">
        <v>117</v>
      </c>
      <c r="E40" s="73"/>
      <c r="F40" s="72" t="s">
        <v>116</v>
      </c>
    </row>
    <row r="41" spans="2:6" ht="21" customHeight="1" x14ac:dyDescent="0.3">
      <c r="B41" s="400" t="s">
        <v>126</v>
      </c>
      <c r="C41" s="401"/>
      <c r="D41" s="401"/>
      <c r="E41" s="401"/>
      <c r="F41" s="401"/>
    </row>
    <row r="42" spans="2:6" ht="67.5" customHeight="1" x14ac:dyDescent="0.3">
      <c r="B42" s="402">
        <v>5</v>
      </c>
      <c r="C42" s="405" t="s">
        <v>148</v>
      </c>
      <c r="D42" s="77" t="s">
        <v>147</v>
      </c>
      <c r="E42" s="76" t="s">
        <v>146</v>
      </c>
      <c r="F42" s="69">
        <v>3.6444700000000001</v>
      </c>
    </row>
    <row r="43" spans="2:6" ht="79.8" outlineLevel="1" x14ac:dyDescent="0.3">
      <c r="B43" s="403"/>
      <c r="C43" s="406"/>
      <c r="D43" s="74" t="s">
        <v>145</v>
      </c>
      <c r="E43" s="73"/>
      <c r="F43" s="72" t="s">
        <v>116</v>
      </c>
    </row>
    <row r="44" spans="2:6" ht="45.6" outlineLevel="1" x14ac:dyDescent="0.3">
      <c r="B44" s="403"/>
      <c r="C44" s="75"/>
      <c r="D44" s="74" t="s">
        <v>144</v>
      </c>
      <c r="E44" s="73"/>
      <c r="F44" s="72" t="s">
        <v>116</v>
      </c>
    </row>
    <row r="45" spans="2:6" ht="34.200000000000003" outlineLevel="1" x14ac:dyDescent="0.3">
      <c r="B45" s="404"/>
      <c r="C45" s="75"/>
      <c r="D45" s="74" t="s">
        <v>117</v>
      </c>
      <c r="E45" s="73"/>
      <c r="F45" s="72" t="s">
        <v>116</v>
      </c>
    </row>
    <row r="46" spans="2:6" ht="21" customHeight="1" x14ac:dyDescent="0.3">
      <c r="B46" s="400" t="s">
        <v>125</v>
      </c>
      <c r="C46" s="401"/>
      <c r="D46" s="401"/>
      <c r="E46" s="401"/>
      <c r="F46" s="401"/>
    </row>
    <row r="47" spans="2:6" ht="67.5" customHeight="1" x14ac:dyDescent="0.3">
      <c r="B47" s="402">
        <v>6</v>
      </c>
      <c r="C47" s="405" t="s">
        <v>150</v>
      </c>
      <c r="D47" s="77" t="s">
        <v>147</v>
      </c>
      <c r="E47" s="76" t="s">
        <v>149</v>
      </c>
      <c r="F47" s="69">
        <v>7.2889299999999997</v>
      </c>
    </row>
    <row r="48" spans="2:6" ht="79.8" outlineLevel="1" x14ac:dyDescent="0.3">
      <c r="B48" s="403"/>
      <c r="C48" s="406"/>
      <c r="D48" s="74" t="s">
        <v>145</v>
      </c>
      <c r="E48" s="73"/>
      <c r="F48" s="72" t="s">
        <v>116</v>
      </c>
    </row>
    <row r="49" spans="2:6" ht="45.6" outlineLevel="1" x14ac:dyDescent="0.3">
      <c r="B49" s="403"/>
      <c r="C49" s="75"/>
      <c r="D49" s="74" t="s">
        <v>144</v>
      </c>
      <c r="E49" s="73"/>
      <c r="F49" s="72" t="s">
        <v>116</v>
      </c>
    </row>
    <row r="50" spans="2:6" ht="34.200000000000003" outlineLevel="1" x14ac:dyDescent="0.3">
      <c r="B50" s="404"/>
      <c r="C50" s="75"/>
      <c r="D50" s="74" t="s">
        <v>117</v>
      </c>
      <c r="E50" s="73"/>
      <c r="F50" s="72" t="s">
        <v>116</v>
      </c>
    </row>
    <row r="51" spans="2:6" ht="21" customHeight="1" x14ac:dyDescent="0.3">
      <c r="B51" s="400" t="s">
        <v>122</v>
      </c>
      <c r="C51" s="401"/>
      <c r="D51" s="401"/>
      <c r="E51" s="401"/>
      <c r="F51" s="401"/>
    </row>
    <row r="52" spans="2:6" ht="71.25" customHeight="1" x14ac:dyDescent="0.3">
      <c r="B52" s="402">
        <v>7</v>
      </c>
      <c r="C52" s="405" t="s">
        <v>148</v>
      </c>
      <c r="D52" s="77" t="s">
        <v>147</v>
      </c>
      <c r="E52" s="76" t="s">
        <v>146</v>
      </c>
      <c r="F52" s="69">
        <v>3.6444700000000001</v>
      </c>
    </row>
    <row r="53" spans="2:6" ht="79.8" outlineLevel="1" x14ac:dyDescent="0.3">
      <c r="B53" s="403"/>
      <c r="C53" s="406"/>
      <c r="D53" s="74" t="s">
        <v>145</v>
      </c>
      <c r="E53" s="73"/>
      <c r="F53" s="72" t="s">
        <v>116</v>
      </c>
    </row>
    <row r="54" spans="2:6" ht="45.6" outlineLevel="1" x14ac:dyDescent="0.3">
      <c r="B54" s="403"/>
      <c r="C54" s="75"/>
      <c r="D54" s="74" t="s">
        <v>144</v>
      </c>
      <c r="E54" s="73"/>
      <c r="F54" s="72" t="s">
        <v>116</v>
      </c>
    </row>
    <row r="55" spans="2:6" ht="34.200000000000003" outlineLevel="1" x14ac:dyDescent="0.3">
      <c r="B55" s="404"/>
      <c r="C55" s="75"/>
      <c r="D55" s="74" t="s">
        <v>117</v>
      </c>
      <c r="E55" s="73"/>
      <c r="F55" s="72" t="s">
        <v>116</v>
      </c>
    </row>
    <row r="56" spans="2:6" ht="14.4" x14ac:dyDescent="0.3">
      <c r="B56" s="70"/>
      <c r="C56" s="409" t="s">
        <v>143</v>
      </c>
      <c r="D56" s="410"/>
      <c r="E56" s="410"/>
      <c r="F56" s="71"/>
    </row>
    <row r="57" spans="2:6" ht="14.4" x14ac:dyDescent="0.3">
      <c r="B57" s="70"/>
      <c r="C57" s="405" t="s">
        <v>142</v>
      </c>
      <c r="D57" s="411"/>
      <c r="E57" s="411"/>
      <c r="F57" s="69">
        <v>64.682519999999997</v>
      </c>
    </row>
    <row r="58" spans="2:6" ht="14.4" x14ac:dyDescent="0.3">
      <c r="B58" s="70"/>
      <c r="C58" s="409" t="s">
        <v>141</v>
      </c>
      <c r="D58" s="410"/>
      <c r="E58" s="410"/>
      <c r="F58" s="71">
        <v>64.682519999999997</v>
      </c>
    </row>
    <row r="59" spans="2:6" ht="21" customHeight="1" x14ac:dyDescent="0.3">
      <c r="B59" s="398" t="s">
        <v>140</v>
      </c>
      <c r="C59" s="399"/>
      <c r="D59" s="399"/>
      <c r="E59" s="399"/>
      <c r="F59" s="399"/>
    </row>
    <row r="60" spans="2:6" ht="21" customHeight="1" x14ac:dyDescent="0.3">
      <c r="B60" s="400" t="s">
        <v>139</v>
      </c>
      <c r="C60" s="401"/>
      <c r="D60" s="401"/>
      <c r="E60" s="401"/>
      <c r="F60" s="401"/>
    </row>
    <row r="61" spans="2:6" ht="72.75" customHeight="1" x14ac:dyDescent="0.3">
      <c r="B61" s="402">
        <v>8</v>
      </c>
      <c r="C61" s="405" t="s">
        <v>138</v>
      </c>
      <c r="D61" s="77" t="s">
        <v>137</v>
      </c>
      <c r="E61" s="76" t="s">
        <v>136</v>
      </c>
      <c r="F61" s="69">
        <v>2.9812599999999998</v>
      </c>
    </row>
    <row r="62" spans="2:6" ht="57" outlineLevel="1" x14ac:dyDescent="0.3">
      <c r="B62" s="403"/>
      <c r="C62" s="406"/>
      <c r="D62" s="74" t="s">
        <v>118</v>
      </c>
      <c r="E62" s="73"/>
      <c r="F62" s="72" t="s">
        <v>116</v>
      </c>
    </row>
    <row r="63" spans="2:6" ht="34.200000000000003" outlineLevel="1" x14ac:dyDescent="0.3">
      <c r="B63" s="404"/>
      <c r="C63" s="75"/>
      <c r="D63" s="74" t="s">
        <v>117</v>
      </c>
      <c r="E63" s="73"/>
      <c r="F63" s="72" t="s">
        <v>116</v>
      </c>
    </row>
    <row r="64" spans="2:6" ht="21" customHeight="1" x14ac:dyDescent="0.3">
      <c r="B64" s="400" t="s">
        <v>135</v>
      </c>
      <c r="C64" s="401"/>
      <c r="D64" s="401"/>
      <c r="E64" s="401"/>
      <c r="F64" s="401"/>
    </row>
    <row r="65" spans="2:6" ht="64.5" customHeight="1" x14ac:dyDescent="0.3">
      <c r="B65" s="402">
        <v>9</v>
      </c>
      <c r="C65" s="405" t="s">
        <v>134</v>
      </c>
      <c r="D65" s="77" t="s">
        <v>133</v>
      </c>
      <c r="E65" s="76" t="s">
        <v>132</v>
      </c>
      <c r="F65" s="69">
        <v>2.1307299999999998</v>
      </c>
    </row>
    <row r="66" spans="2:6" ht="57" outlineLevel="1" x14ac:dyDescent="0.3">
      <c r="B66" s="403"/>
      <c r="C66" s="406"/>
      <c r="D66" s="74" t="s">
        <v>118</v>
      </c>
      <c r="E66" s="73"/>
      <c r="F66" s="72" t="s">
        <v>116</v>
      </c>
    </row>
    <row r="67" spans="2:6" ht="34.200000000000003" outlineLevel="1" x14ac:dyDescent="0.3">
      <c r="B67" s="404"/>
      <c r="C67" s="75"/>
      <c r="D67" s="74" t="s">
        <v>117</v>
      </c>
      <c r="E67" s="73"/>
      <c r="F67" s="72" t="s">
        <v>116</v>
      </c>
    </row>
    <row r="68" spans="2:6" ht="21" customHeight="1" x14ac:dyDescent="0.3">
      <c r="B68" s="400" t="s">
        <v>131</v>
      </c>
      <c r="C68" s="401"/>
      <c r="D68" s="401"/>
      <c r="E68" s="401"/>
      <c r="F68" s="401"/>
    </row>
    <row r="69" spans="2:6" ht="66" x14ac:dyDescent="0.3">
      <c r="B69" s="402">
        <v>10</v>
      </c>
      <c r="C69" s="78" t="s">
        <v>129</v>
      </c>
      <c r="D69" s="77" t="s">
        <v>128</v>
      </c>
      <c r="E69" s="76" t="s">
        <v>127</v>
      </c>
      <c r="F69" s="69">
        <v>5.1402400000000004</v>
      </c>
    </row>
    <row r="70" spans="2:6" ht="57" outlineLevel="1" x14ac:dyDescent="0.3">
      <c r="B70" s="403"/>
      <c r="C70" s="75"/>
      <c r="D70" s="74" t="s">
        <v>118</v>
      </c>
      <c r="E70" s="73"/>
      <c r="F70" s="72" t="s">
        <v>116</v>
      </c>
    </row>
    <row r="71" spans="2:6" ht="34.200000000000003" outlineLevel="1" x14ac:dyDescent="0.3">
      <c r="B71" s="404"/>
      <c r="C71" s="75"/>
      <c r="D71" s="74" t="s">
        <v>117</v>
      </c>
      <c r="E71" s="73"/>
      <c r="F71" s="72" t="s">
        <v>116</v>
      </c>
    </row>
    <row r="72" spans="2:6" ht="21" customHeight="1" x14ac:dyDescent="0.3">
      <c r="B72" s="400" t="s">
        <v>130</v>
      </c>
      <c r="C72" s="401"/>
      <c r="D72" s="401"/>
      <c r="E72" s="401"/>
      <c r="F72" s="401"/>
    </row>
    <row r="73" spans="2:6" ht="66" x14ac:dyDescent="0.3">
      <c r="B73" s="402">
        <v>11</v>
      </c>
      <c r="C73" s="78" t="s">
        <v>129</v>
      </c>
      <c r="D73" s="77" t="s">
        <v>128</v>
      </c>
      <c r="E73" s="76" t="s">
        <v>127</v>
      </c>
      <c r="F73" s="69">
        <v>5.1402400000000004</v>
      </c>
    </row>
    <row r="74" spans="2:6" ht="57" outlineLevel="1" x14ac:dyDescent="0.3">
      <c r="B74" s="403"/>
      <c r="C74" s="75"/>
      <c r="D74" s="74" t="s">
        <v>118</v>
      </c>
      <c r="E74" s="73"/>
      <c r="F74" s="72" t="s">
        <v>116</v>
      </c>
    </row>
    <row r="75" spans="2:6" ht="34.200000000000003" outlineLevel="1" x14ac:dyDescent="0.3">
      <c r="B75" s="404"/>
      <c r="C75" s="75"/>
      <c r="D75" s="74" t="s">
        <v>117</v>
      </c>
      <c r="E75" s="73"/>
      <c r="F75" s="72" t="s">
        <v>116</v>
      </c>
    </row>
    <row r="76" spans="2:6" ht="21" customHeight="1" x14ac:dyDescent="0.3">
      <c r="B76" s="400" t="s">
        <v>126</v>
      </c>
      <c r="C76" s="401"/>
      <c r="D76" s="401"/>
      <c r="E76" s="401"/>
      <c r="F76" s="401"/>
    </row>
    <row r="77" spans="2:6" ht="92.4" x14ac:dyDescent="0.3">
      <c r="B77" s="402">
        <v>12</v>
      </c>
      <c r="C77" s="78" t="s">
        <v>121</v>
      </c>
      <c r="D77" s="77" t="s">
        <v>120</v>
      </c>
      <c r="E77" s="76" t="s">
        <v>119</v>
      </c>
      <c r="F77" s="69">
        <v>1.3225800000000001</v>
      </c>
    </row>
    <row r="78" spans="2:6" ht="57" outlineLevel="1" x14ac:dyDescent="0.3">
      <c r="B78" s="403"/>
      <c r="C78" s="75"/>
      <c r="D78" s="74" t="s">
        <v>118</v>
      </c>
      <c r="E78" s="73"/>
      <c r="F78" s="72" t="s">
        <v>116</v>
      </c>
    </row>
    <row r="79" spans="2:6" ht="34.200000000000003" outlineLevel="1" x14ac:dyDescent="0.3">
      <c r="B79" s="404"/>
      <c r="C79" s="75"/>
      <c r="D79" s="74" t="s">
        <v>117</v>
      </c>
      <c r="E79" s="73"/>
      <c r="F79" s="72" t="s">
        <v>116</v>
      </c>
    </row>
    <row r="80" spans="2:6" ht="21" customHeight="1" x14ac:dyDescent="0.3">
      <c r="B80" s="400" t="s">
        <v>125</v>
      </c>
      <c r="C80" s="401"/>
      <c r="D80" s="401"/>
      <c r="E80" s="401"/>
      <c r="F80" s="401"/>
    </row>
    <row r="81" spans="2:6" ht="92.4" x14ac:dyDescent="0.3">
      <c r="B81" s="402">
        <v>13</v>
      </c>
      <c r="C81" s="78" t="s">
        <v>124</v>
      </c>
      <c r="D81" s="77" t="s">
        <v>120</v>
      </c>
      <c r="E81" s="76" t="s">
        <v>123</v>
      </c>
      <c r="F81" s="69">
        <v>2.6451600000000002</v>
      </c>
    </row>
    <row r="82" spans="2:6" ht="57" outlineLevel="1" x14ac:dyDescent="0.3">
      <c r="B82" s="403"/>
      <c r="C82" s="75"/>
      <c r="D82" s="74" t="s">
        <v>118</v>
      </c>
      <c r="E82" s="73"/>
      <c r="F82" s="72" t="s">
        <v>116</v>
      </c>
    </row>
    <row r="83" spans="2:6" ht="34.200000000000003" outlineLevel="1" x14ac:dyDescent="0.3">
      <c r="B83" s="404"/>
      <c r="C83" s="75"/>
      <c r="D83" s="74" t="s">
        <v>117</v>
      </c>
      <c r="E83" s="73"/>
      <c r="F83" s="72" t="s">
        <v>116</v>
      </c>
    </row>
    <row r="84" spans="2:6" ht="21" customHeight="1" x14ac:dyDescent="0.3">
      <c r="B84" s="400" t="s">
        <v>122</v>
      </c>
      <c r="C84" s="401"/>
      <c r="D84" s="401"/>
      <c r="E84" s="401"/>
      <c r="F84" s="401"/>
    </row>
    <row r="85" spans="2:6" ht="92.4" x14ac:dyDescent="0.3">
      <c r="B85" s="402">
        <v>14</v>
      </c>
      <c r="C85" s="78" t="s">
        <v>121</v>
      </c>
      <c r="D85" s="77" t="s">
        <v>120</v>
      </c>
      <c r="E85" s="76" t="s">
        <v>119</v>
      </c>
      <c r="F85" s="69">
        <v>1.3225800000000001</v>
      </c>
    </row>
    <row r="86" spans="2:6" ht="57" outlineLevel="1" x14ac:dyDescent="0.3">
      <c r="B86" s="403"/>
      <c r="C86" s="75"/>
      <c r="D86" s="74" t="s">
        <v>118</v>
      </c>
      <c r="E86" s="73"/>
      <c r="F86" s="72" t="s">
        <v>116</v>
      </c>
    </row>
    <row r="87" spans="2:6" ht="34.200000000000003" outlineLevel="1" x14ac:dyDescent="0.3">
      <c r="B87" s="404"/>
      <c r="C87" s="75"/>
      <c r="D87" s="74" t="s">
        <v>117</v>
      </c>
      <c r="E87" s="73"/>
      <c r="F87" s="72" t="s">
        <v>116</v>
      </c>
    </row>
    <row r="88" spans="2:6" ht="14.4" x14ac:dyDescent="0.3">
      <c r="B88" s="70"/>
      <c r="C88" s="409" t="s">
        <v>115</v>
      </c>
      <c r="D88" s="410"/>
      <c r="E88" s="410"/>
      <c r="F88" s="71"/>
    </row>
    <row r="89" spans="2:6" ht="14.4" x14ac:dyDescent="0.3">
      <c r="B89" s="70"/>
      <c r="C89" s="405" t="s">
        <v>114</v>
      </c>
      <c r="D89" s="411"/>
      <c r="E89" s="411"/>
      <c r="F89" s="69">
        <v>20.682790000000001</v>
      </c>
    </row>
    <row r="90" spans="2:6" ht="14.4" x14ac:dyDescent="0.3">
      <c r="B90" s="70"/>
      <c r="C90" s="409" t="s">
        <v>113</v>
      </c>
      <c r="D90" s="410"/>
      <c r="E90" s="410"/>
      <c r="F90" s="71">
        <v>20.682790000000001</v>
      </c>
    </row>
    <row r="91" spans="2:6" ht="14.4" x14ac:dyDescent="0.3">
      <c r="B91" s="70"/>
      <c r="C91" s="409" t="s">
        <v>112</v>
      </c>
      <c r="D91" s="410"/>
      <c r="E91" s="410"/>
      <c r="F91" s="71"/>
    </row>
    <row r="92" spans="2:6" ht="14.4" x14ac:dyDescent="0.3">
      <c r="B92" s="70"/>
      <c r="C92" s="405" t="s">
        <v>111</v>
      </c>
      <c r="D92" s="411"/>
      <c r="E92" s="411"/>
      <c r="F92" s="69">
        <v>85.365309999999994</v>
      </c>
    </row>
    <row r="93" spans="2:6" ht="14.4" x14ac:dyDescent="0.3">
      <c r="B93" s="68"/>
      <c r="C93" s="407" t="s">
        <v>110</v>
      </c>
      <c r="D93" s="408"/>
      <c r="E93" s="408"/>
      <c r="F93" s="67">
        <v>85.365309999999994</v>
      </c>
    </row>
    <row r="94" spans="2:6" x14ac:dyDescent="0.3">
      <c r="B94" s="66"/>
      <c r="C94" s="65"/>
      <c r="D94" s="64"/>
      <c r="E94" s="63"/>
      <c r="F94" s="62"/>
    </row>
    <row r="95" spans="2:6" x14ac:dyDescent="0.3">
      <c r="B95" s="61" t="s">
        <v>109</v>
      </c>
    </row>
    <row r="96" spans="2:6" x14ac:dyDescent="0.3">
      <c r="B96" s="61" t="s">
        <v>108</v>
      </c>
    </row>
    <row r="97" spans="2:2" x14ac:dyDescent="0.3">
      <c r="B97" s="61" t="s">
        <v>107</v>
      </c>
    </row>
    <row r="99" spans="2:2" x14ac:dyDescent="0.3">
      <c r="B99" s="60"/>
    </row>
  </sheetData>
  <mergeCells count="54">
    <mergeCell ref="C56:E56"/>
    <mergeCell ref="C57:E57"/>
    <mergeCell ref="B47:B50"/>
    <mergeCell ref="B52:B55"/>
    <mergeCell ref="B65:B67"/>
    <mergeCell ref="C65:C66"/>
    <mergeCell ref="C61:C62"/>
    <mergeCell ref="C58:E58"/>
    <mergeCell ref="B59:F59"/>
    <mergeCell ref="B60:F60"/>
    <mergeCell ref="B64:F64"/>
    <mergeCell ref="B41:F41"/>
    <mergeCell ref="C27:C28"/>
    <mergeCell ref="C42:C43"/>
    <mergeCell ref="C47:C48"/>
    <mergeCell ref="C52:C53"/>
    <mergeCell ref="B46:F46"/>
    <mergeCell ref="B51:F51"/>
    <mergeCell ref="B37:B40"/>
    <mergeCell ref="B42:B45"/>
    <mergeCell ref="B68:F68"/>
    <mergeCell ref="B61:B63"/>
    <mergeCell ref="C90:E90"/>
    <mergeCell ref="C91:E91"/>
    <mergeCell ref="C92:E92"/>
    <mergeCell ref="C93:E93"/>
    <mergeCell ref="B69:B71"/>
    <mergeCell ref="B73:B75"/>
    <mergeCell ref="B77:B79"/>
    <mergeCell ref="B80:F80"/>
    <mergeCell ref="B84:F84"/>
    <mergeCell ref="C88:E88"/>
    <mergeCell ref="B81:B83"/>
    <mergeCell ref="B85:B87"/>
    <mergeCell ref="C89:E89"/>
    <mergeCell ref="B72:F72"/>
    <mergeCell ref="B76:F76"/>
    <mergeCell ref="B19:F19"/>
    <mergeCell ref="B20:F20"/>
    <mergeCell ref="B26:F26"/>
    <mergeCell ref="B31:F31"/>
    <mergeCell ref="B36:F36"/>
    <mergeCell ref="B21:B25"/>
    <mergeCell ref="B27:B30"/>
    <mergeCell ref="B32:B35"/>
    <mergeCell ref="C21:C23"/>
    <mergeCell ref="B2:C2"/>
    <mergeCell ref="D3:F3"/>
    <mergeCell ref="B5:E5"/>
    <mergeCell ref="C13:F13"/>
    <mergeCell ref="B8:E8"/>
    <mergeCell ref="C11:F11"/>
    <mergeCell ref="B4:F4"/>
    <mergeCell ref="B7:F7"/>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8E4D-4058-4F8C-9F76-73A0C5661810}">
  <sheetPr>
    <pageSetUpPr fitToPage="1"/>
  </sheetPr>
  <dimension ref="A1:AT114"/>
  <sheetViews>
    <sheetView topLeftCell="A12" workbookViewId="0">
      <selection activeCell="C80" sqref="C80:E80"/>
    </sheetView>
  </sheetViews>
  <sheetFormatPr defaultColWidth="9.109375" defaultRowHeight="11.25" customHeight="1" x14ac:dyDescent="0.2"/>
  <cols>
    <col min="1" max="1" width="9.109375" style="99" customWidth="1"/>
    <col min="2" max="2" width="20.109375" style="97" customWidth="1"/>
    <col min="3" max="3" width="13.44140625" style="97" customWidth="1"/>
    <col min="4" max="4" width="12.88671875" style="97" customWidth="1"/>
    <col min="5" max="5" width="13.33203125" style="97" customWidth="1"/>
    <col min="6" max="6" width="8.5546875" style="97" customWidth="1"/>
    <col min="7" max="7" width="7.88671875" style="97" customWidth="1"/>
    <col min="8" max="8" width="8.44140625" style="97" customWidth="1"/>
    <col min="9" max="9" width="13" style="97" customWidth="1"/>
    <col min="10" max="10" width="12.44140625" style="97" customWidth="1"/>
    <col min="11" max="11" width="8.5546875" style="97" customWidth="1"/>
    <col min="12" max="12" width="12.88671875" style="97" customWidth="1"/>
    <col min="13" max="13" width="7.44140625" style="97" customWidth="1"/>
    <col min="14" max="14" width="13.44140625" style="97" customWidth="1"/>
    <col min="15" max="15" width="14.5546875" style="97" hidden="1" customWidth="1"/>
    <col min="16" max="16" width="78.33203125" style="97" hidden="1" customWidth="1"/>
    <col min="17" max="17" width="73.6640625" style="97" hidden="1" customWidth="1"/>
    <col min="18" max="21" width="9.109375" style="97"/>
    <col min="22" max="27" width="84" style="98" hidden="1" customWidth="1"/>
    <col min="28" max="30" width="161.44140625" style="98" hidden="1" customWidth="1"/>
    <col min="31" max="31" width="68.33203125" style="98" hidden="1" customWidth="1"/>
    <col min="32" max="32" width="34.6640625" style="98" hidden="1" customWidth="1"/>
    <col min="33" max="33" width="161.44140625" style="98" hidden="1" customWidth="1"/>
    <col min="34" max="34" width="39.5546875" style="98" hidden="1" customWidth="1"/>
    <col min="35" max="35" width="132.109375" style="98" hidden="1" customWidth="1"/>
    <col min="36" max="39" width="39.5546875" style="98" hidden="1" customWidth="1"/>
    <col min="40" max="42" width="98.44140625" style="98" hidden="1" customWidth="1"/>
    <col min="43" max="43" width="56" style="98" hidden="1" customWidth="1"/>
    <col min="44" max="44" width="55.33203125" style="98" hidden="1" customWidth="1"/>
    <col min="45" max="45" width="56" style="98" hidden="1" customWidth="1"/>
    <col min="46" max="46" width="55.33203125" style="98" hidden="1" customWidth="1"/>
    <col min="47" max="16384" width="9.109375" style="97"/>
  </cols>
  <sheetData>
    <row r="1" spans="1:29" s="100" customFormat="1" ht="14.4" x14ac:dyDescent="0.3">
      <c r="N1" s="108" t="s">
        <v>290</v>
      </c>
    </row>
    <row r="2" spans="1:29" s="100" customFormat="1" ht="11.25" customHeight="1" x14ac:dyDescent="0.3">
      <c r="A2" s="106"/>
      <c r="B2" s="106"/>
      <c r="C2" s="106"/>
      <c r="D2" s="106"/>
      <c r="E2" s="106"/>
      <c r="F2" s="106"/>
      <c r="G2" s="106"/>
      <c r="H2" s="106"/>
      <c r="I2" s="106"/>
      <c r="J2" s="106"/>
      <c r="K2" s="106"/>
      <c r="L2" s="106"/>
      <c r="M2" s="106"/>
      <c r="N2" s="193" t="s">
        <v>289</v>
      </c>
    </row>
    <row r="3" spans="1:29" s="100" customFormat="1" ht="6.75" customHeight="1" x14ac:dyDescent="0.3">
      <c r="A3" s="106"/>
      <c r="B3" s="103"/>
      <c r="C3" s="103"/>
      <c r="D3" s="103"/>
      <c r="E3" s="103"/>
      <c r="F3" s="103"/>
      <c r="G3" s="103"/>
      <c r="H3" s="103"/>
      <c r="I3" s="103"/>
      <c r="J3" s="103"/>
      <c r="K3" s="103"/>
      <c r="L3" s="103"/>
      <c r="M3" s="103"/>
      <c r="N3" s="108"/>
    </row>
    <row r="4" spans="1:29" s="100" customFormat="1" ht="2.25" customHeight="1" x14ac:dyDescent="0.3">
      <c r="A4" s="192"/>
      <c r="B4" s="188"/>
      <c r="C4" s="106"/>
      <c r="D4" s="106"/>
      <c r="E4" s="106"/>
      <c r="F4" s="106"/>
      <c r="G4" s="106"/>
      <c r="H4" s="106"/>
      <c r="I4" s="106"/>
      <c r="J4" s="106"/>
      <c r="K4" s="106"/>
      <c r="L4" s="106"/>
      <c r="M4" s="106"/>
      <c r="N4" s="106"/>
    </row>
    <row r="5" spans="1:29" s="100" customFormat="1" ht="11.25" customHeight="1" x14ac:dyDescent="0.3">
      <c r="A5" s="192" t="s">
        <v>288</v>
      </c>
      <c r="B5" s="188"/>
      <c r="C5" s="106"/>
      <c r="E5" s="106"/>
      <c r="F5" s="106"/>
      <c r="G5" s="412" t="s">
        <v>287</v>
      </c>
      <c r="H5" s="412"/>
      <c r="I5" s="412"/>
      <c r="J5" s="412"/>
      <c r="K5" s="412"/>
      <c r="L5" s="412"/>
      <c r="M5" s="412"/>
      <c r="N5" s="412"/>
    </row>
    <row r="6" spans="1:29" s="100" customFormat="1" ht="112.5" customHeight="1" x14ac:dyDescent="0.3">
      <c r="A6" s="192" t="s">
        <v>286</v>
      </c>
      <c r="B6" s="188"/>
      <c r="C6" s="106"/>
      <c r="E6" s="184"/>
      <c r="F6" s="184"/>
      <c r="G6" s="413" t="s">
        <v>285</v>
      </c>
      <c r="H6" s="413"/>
      <c r="I6" s="413"/>
      <c r="J6" s="413"/>
      <c r="K6" s="413"/>
      <c r="L6" s="413"/>
      <c r="M6" s="413"/>
      <c r="N6" s="413"/>
      <c r="V6" s="104" t="s">
        <v>285</v>
      </c>
    </row>
    <row r="7" spans="1:29" s="100" customFormat="1" ht="11.25" customHeight="1" x14ac:dyDescent="0.3">
      <c r="A7" s="414" t="s">
        <v>284</v>
      </c>
      <c r="B7" s="414"/>
      <c r="C7" s="414"/>
      <c r="D7" s="414"/>
      <c r="E7" s="414"/>
      <c r="F7" s="414"/>
      <c r="G7" s="413" t="s">
        <v>283</v>
      </c>
      <c r="H7" s="413"/>
      <c r="I7" s="413"/>
      <c r="J7" s="413"/>
      <c r="K7" s="413"/>
      <c r="L7" s="413"/>
      <c r="M7" s="413"/>
      <c r="N7" s="413"/>
      <c r="P7" s="191" t="s">
        <v>284</v>
      </c>
      <c r="Q7" s="191" t="s">
        <v>283</v>
      </c>
      <c r="R7" s="190"/>
      <c r="S7" s="190"/>
      <c r="T7" s="190"/>
      <c r="U7" s="190"/>
      <c r="W7" s="104" t="s">
        <v>283</v>
      </c>
    </row>
    <row r="8" spans="1:29" s="100" customFormat="1" ht="67.5" customHeight="1" x14ac:dyDescent="0.3">
      <c r="A8" s="415" t="s">
        <v>282</v>
      </c>
      <c r="B8" s="415"/>
      <c r="C8" s="415"/>
      <c r="D8" s="415"/>
      <c r="E8" s="415"/>
      <c r="F8" s="415"/>
      <c r="G8" s="413"/>
      <c r="H8" s="413"/>
      <c r="I8" s="413"/>
      <c r="J8" s="413"/>
      <c r="K8" s="413"/>
      <c r="L8" s="413"/>
      <c r="M8" s="413"/>
      <c r="N8" s="413"/>
      <c r="P8" s="191" t="s">
        <v>281</v>
      </c>
      <c r="Q8" s="191"/>
      <c r="R8" s="190"/>
      <c r="S8" s="190"/>
      <c r="T8" s="190"/>
      <c r="U8" s="190"/>
      <c r="X8" s="104" t="s">
        <v>277</v>
      </c>
    </row>
    <row r="9" spans="1:29" s="100" customFormat="1" ht="33.75" customHeight="1" x14ac:dyDescent="0.3">
      <c r="A9" s="414" t="s">
        <v>280</v>
      </c>
      <c r="B9" s="414"/>
      <c r="C9" s="414"/>
      <c r="D9" s="414"/>
      <c r="E9" s="414"/>
      <c r="F9" s="414"/>
      <c r="G9" s="413"/>
      <c r="H9" s="413"/>
      <c r="I9" s="413"/>
      <c r="J9" s="413"/>
      <c r="K9" s="413"/>
      <c r="L9" s="413"/>
      <c r="M9" s="413"/>
      <c r="N9" s="413"/>
      <c r="P9" s="191" t="s">
        <v>280</v>
      </c>
      <c r="Q9" s="191"/>
      <c r="R9" s="190"/>
      <c r="S9" s="190"/>
      <c r="T9" s="190"/>
      <c r="U9" s="190"/>
      <c r="Y9" s="104" t="s">
        <v>277</v>
      </c>
    </row>
    <row r="10" spans="1:29" s="100" customFormat="1" ht="11.25" customHeight="1" x14ac:dyDescent="0.3">
      <c r="A10" s="420" t="s">
        <v>279</v>
      </c>
      <c r="B10" s="420"/>
      <c r="C10" s="420"/>
      <c r="D10" s="420"/>
      <c r="E10" s="420"/>
      <c r="F10" s="420"/>
      <c r="G10" s="413"/>
      <c r="H10" s="413"/>
      <c r="I10" s="413"/>
      <c r="J10" s="413"/>
      <c r="K10" s="413"/>
      <c r="L10" s="413"/>
      <c r="M10" s="413"/>
      <c r="N10" s="413"/>
      <c r="Z10" s="104" t="s">
        <v>277</v>
      </c>
    </row>
    <row r="11" spans="1:29" s="100" customFormat="1" ht="14.4" x14ac:dyDescent="0.3">
      <c r="A11" s="420" t="s">
        <v>278</v>
      </c>
      <c r="B11" s="420"/>
      <c r="C11" s="420"/>
      <c r="D11" s="420"/>
      <c r="E11" s="420"/>
      <c r="F11" s="420"/>
      <c r="G11" s="413"/>
      <c r="H11" s="413"/>
      <c r="I11" s="413"/>
      <c r="J11" s="413"/>
      <c r="K11" s="413"/>
      <c r="L11" s="413"/>
      <c r="M11" s="413"/>
      <c r="N11" s="413"/>
      <c r="AA11" s="104" t="s">
        <v>277</v>
      </c>
    </row>
    <row r="12" spans="1:29" s="100" customFormat="1" ht="3.75" customHeight="1" x14ac:dyDescent="0.3">
      <c r="A12" s="189"/>
      <c r="B12" s="106"/>
      <c r="C12" s="106"/>
      <c r="D12" s="106"/>
      <c r="E12" s="106"/>
      <c r="F12" s="188"/>
      <c r="G12" s="188"/>
      <c r="H12" s="188"/>
      <c r="I12" s="188"/>
      <c r="J12" s="188"/>
      <c r="K12" s="188"/>
      <c r="L12" s="188"/>
      <c r="M12" s="188"/>
      <c r="N12" s="188"/>
    </row>
    <row r="13" spans="1:29" s="100" customFormat="1" ht="14.4" x14ac:dyDescent="0.3">
      <c r="A13" s="416" t="s">
        <v>276</v>
      </c>
      <c r="B13" s="416"/>
      <c r="C13" s="416"/>
      <c r="D13" s="416"/>
      <c r="E13" s="416"/>
      <c r="F13" s="416"/>
      <c r="G13" s="416"/>
      <c r="H13" s="416"/>
      <c r="I13" s="416"/>
      <c r="J13" s="416"/>
      <c r="K13" s="416"/>
      <c r="L13" s="416"/>
      <c r="M13" s="416"/>
      <c r="N13" s="416"/>
      <c r="AB13" s="104" t="s">
        <v>276</v>
      </c>
    </row>
    <row r="14" spans="1:29" s="100" customFormat="1" ht="14.4" x14ac:dyDescent="0.3">
      <c r="A14" s="417" t="s">
        <v>9</v>
      </c>
      <c r="B14" s="417"/>
      <c r="C14" s="417"/>
      <c r="D14" s="417"/>
      <c r="E14" s="417"/>
      <c r="F14" s="417"/>
      <c r="G14" s="417"/>
      <c r="H14" s="417"/>
      <c r="I14" s="417"/>
      <c r="J14" s="417"/>
      <c r="K14" s="417"/>
      <c r="L14" s="417"/>
      <c r="M14" s="417"/>
      <c r="N14" s="417"/>
    </row>
    <row r="15" spans="1:29" s="100" customFormat="1" ht="5.25" customHeight="1" x14ac:dyDescent="0.3">
      <c r="A15" s="187"/>
      <c r="B15" s="187"/>
      <c r="C15" s="187"/>
      <c r="D15" s="187"/>
      <c r="E15" s="187"/>
      <c r="F15" s="187"/>
      <c r="G15" s="187"/>
      <c r="H15" s="187"/>
      <c r="I15" s="187"/>
      <c r="J15" s="187"/>
      <c r="K15" s="187"/>
      <c r="L15" s="187"/>
      <c r="M15" s="187"/>
      <c r="N15" s="187"/>
    </row>
    <row r="16" spans="1:29" s="100" customFormat="1" ht="14.4" x14ac:dyDescent="0.3">
      <c r="A16" s="416" t="s">
        <v>276</v>
      </c>
      <c r="B16" s="416"/>
      <c r="C16" s="416"/>
      <c r="D16" s="416"/>
      <c r="E16" s="416"/>
      <c r="F16" s="416"/>
      <c r="G16" s="416"/>
      <c r="H16" s="416"/>
      <c r="I16" s="416"/>
      <c r="J16" s="416"/>
      <c r="K16" s="416"/>
      <c r="L16" s="416"/>
      <c r="M16" s="416"/>
      <c r="N16" s="416"/>
      <c r="AC16" s="104" t="s">
        <v>276</v>
      </c>
    </row>
    <row r="17" spans="1:32" s="100" customFormat="1" ht="14.4" x14ac:dyDescent="0.3">
      <c r="A17" s="417" t="s">
        <v>275</v>
      </c>
      <c r="B17" s="417"/>
      <c r="C17" s="417"/>
      <c r="D17" s="417"/>
      <c r="E17" s="417"/>
      <c r="F17" s="417"/>
      <c r="G17" s="417"/>
      <c r="H17" s="417"/>
      <c r="I17" s="417"/>
      <c r="J17" s="417"/>
      <c r="K17" s="417"/>
      <c r="L17" s="417"/>
      <c r="M17" s="417"/>
      <c r="N17" s="417"/>
    </row>
    <row r="18" spans="1:32" s="100" customFormat="1" ht="21" customHeight="1" x14ac:dyDescent="0.3">
      <c r="A18" s="418" t="s">
        <v>274</v>
      </c>
      <c r="B18" s="418"/>
      <c r="C18" s="418"/>
      <c r="D18" s="418"/>
      <c r="E18" s="418"/>
      <c r="F18" s="418"/>
      <c r="G18" s="418"/>
      <c r="H18" s="418"/>
      <c r="I18" s="418"/>
      <c r="J18" s="418"/>
      <c r="K18" s="418"/>
      <c r="L18" s="418"/>
      <c r="M18" s="418"/>
      <c r="N18" s="418"/>
    </row>
    <row r="19" spans="1:32" s="100" customFormat="1" ht="3.75" customHeight="1" x14ac:dyDescent="0.3">
      <c r="A19" s="186"/>
      <c r="B19" s="186"/>
      <c r="C19" s="186"/>
      <c r="D19" s="186"/>
      <c r="E19" s="186"/>
      <c r="F19" s="186"/>
      <c r="G19" s="186"/>
      <c r="H19" s="186"/>
      <c r="I19" s="186"/>
      <c r="J19" s="186"/>
      <c r="K19" s="186"/>
      <c r="L19" s="186"/>
      <c r="M19" s="186"/>
      <c r="N19" s="186"/>
    </row>
    <row r="20" spans="1:32" s="100" customFormat="1" ht="14.4" x14ac:dyDescent="0.3">
      <c r="A20" s="419" t="s">
        <v>273</v>
      </c>
      <c r="B20" s="419"/>
      <c r="C20" s="419"/>
      <c r="D20" s="419"/>
      <c r="E20" s="419"/>
      <c r="F20" s="419"/>
      <c r="G20" s="419"/>
      <c r="H20" s="419"/>
      <c r="I20" s="419"/>
      <c r="J20" s="419"/>
      <c r="K20" s="419"/>
      <c r="L20" s="419"/>
      <c r="M20" s="419"/>
      <c r="N20" s="419"/>
      <c r="AD20" s="104" t="s">
        <v>273</v>
      </c>
    </row>
    <row r="21" spans="1:32" s="100" customFormat="1" ht="12" customHeight="1" x14ac:dyDescent="0.3">
      <c r="A21" s="417" t="s">
        <v>272</v>
      </c>
      <c r="B21" s="417"/>
      <c r="C21" s="417"/>
      <c r="D21" s="417"/>
      <c r="E21" s="417"/>
      <c r="F21" s="417"/>
      <c r="G21" s="417"/>
      <c r="H21" s="417"/>
      <c r="I21" s="417"/>
      <c r="J21" s="417"/>
      <c r="K21" s="417"/>
      <c r="L21" s="417"/>
      <c r="M21" s="417"/>
      <c r="N21" s="417"/>
    </row>
    <row r="22" spans="1:32" s="100" customFormat="1" ht="14.4" x14ac:dyDescent="0.3">
      <c r="A22" s="106" t="s">
        <v>271</v>
      </c>
      <c r="B22" s="185" t="s">
        <v>270</v>
      </c>
      <c r="C22" s="99" t="s">
        <v>269</v>
      </c>
      <c r="D22" s="99"/>
      <c r="E22" s="99"/>
      <c r="F22" s="184"/>
      <c r="G22" s="184"/>
      <c r="H22" s="184"/>
      <c r="I22" s="184"/>
      <c r="J22" s="184"/>
      <c r="K22" s="184"/>
      <c r="L22" s="184"/>
      <c r="M22" s="184"/>
      <c r="N22" s="184"/>
    </row>
    <row r="23" spans="1:32" s="100" customFormat="1" ht="14.4" x14ac:dyDescent="0.3">
      <c r="A23" s="106" t="s">
        <v>268</v>
      </c>
      <c r="B23" s="412" t="s">
        <v>267</v>
      </c>
      <c r="C23" s="412"/>
      <c r="D23" s="412"/>
      <c r="E23" s="412"/>
      <c r="F23" s="412"/>
      <c r="G23" s="184"/>
      <c r="H23" s="184"/>
      <c r="I23" s="184"/>
      <c r="J23" s="184"/>
      <c r="K23" s="184"/>
      <c r="L23" s="184"/>
      <c r="M23" s="184"/>
      <c r="N23" s="184"/>
      <c r="AE23" s="104" t="s">
        <v>267</v>
      </c>
    </row>
    <row r="24" spans="1:32" s="100" customFormat="1" ht="14.4" x14ac:dyDescent="0.3">
      <c r="A24" s="106"/>
      <c r="B24" s="424" t="s">
        <v>266</v>
      </c>
      <c r="C24" s="424"/>
      <c r="D24" s="424"/>
      <c r="E24" s="424"/>
      <c r="F24" s="424"/>
      <c r="G24" s="181"/>
      <c r="H24" s="181"/>
      <c r="I24" s="181"/>
      <c r="J24" s="181"/>
      <c r="K24" s="181"/>
      <c r="L24" s="181"/>
      <c r="M24" s="183"/>
      <c r="N24" s="181"/>
    </row>
    <row r="25" spans="1:32" s="100" customFormat="1" ht="5.25" customHeight="1" x14ac:dyDescent="0.3">
      <c r="A25" s="106"/>
      <c r="B25" s="106"/>
      <c r="C25" s="106"/>
      <c r="D25" s="182"/>
      <c r="E25" s="182"/>
      <c r="F25" s="182"/>
      <c r="G25" s="182"/>
      <c r="H25" s="182"/>
      <c r="I25" s="182"/>
      <c r="J25" s="182"/>
      <c r="K25" s="182"/>
      <c r="L25" s="182"/>
      <c r="M25" s="181"/>
      <c r="N25" s="181"/>
    </row>
    <row r="26" spans="1:32" s="100" customFormat="1" ht="14.4" x14ac:dyDescent="0.3">
      <c r="A26" s="178" t="s">
        <v>265</v>
      </c>
      <c r="B26" s="106"/>
      <c r="C26" s="106"/>
      <c r="D26" s="425" t="s">
        <v>720</v>
      </c>
      <c r="E26" s="425"/>
      <c r="F26" s="425"/>
      <c r="G26" s="180"/>
      <c r="H26" s="180"/>
      <c r="I26" s="180"/>
      <c r="J26" s="180"/>
      <c r="K26" s="180"/>
      <c r="L26" s="180"/>
      <c r="M26" s="180"/>
      <c r="N26" s="180"/>
      <c r="AF26" s="104" t="s">
        <v>720</v>
      </c>
    </row>
    <row r="27" spans="1:32" s="100" customFormat="1" ht="7.5" customHeight="1" x14ac:dyDescent="0.3">
      <c r="A27" s="106"/>
      <c r="B27" s="103"/>
      <c r="C27" s="103"/>
      <c r="D27" s="179"/>
      <c r="E27" s="179"/>
      <c r="F27" s="179"/>
      <c r="G27" s="179"/>
      <c r="H27" s="179"/>
      <c r="I27" s="179"/>
      <c r="J27" s="179"/>
      <c r="K27" s="179"/>
      <c r="L27" s="179"/>
      <c r="M27" s="179"/>
      <c r="N27" s="179"/>
    </row>
    <row r="28" spans="1:32" s="100" customFormat="1" ht="12" customHeight="1" x14ac:dyDescent="0.3">
      <c r="A28" s="178" t="s">
        <v>264</v>
      </c>
      <c r="B28" s="103"/>
      <c r="C28" s="337">
        <v>292.19</v>
      </c>
      <c r="D28" s="171" t="s">
        <v>721</v>
      </c>
      <c r="E28" s="170" t="s">
        <v>255</v>
      </c>
      <c r="G28" s="103"/>
      <c r="H28" s="103"/>
      <c r="I28" s="103"/>
      <c r="J28" s="103"/>
      <c r="K28" s="103"/>
      <c r="L28" s="177"/>
      <c r="M28" s="177"/>
      <c r="N28" s="103"/>
    </row>
    <row r="29" spans="1:32" s="100" customFormat="1" ht="11.25" customHeight="1" x14ac:dyDescent="0.3">
      <c r="A29" s="106"/>
      <c r="B29" s="176" t="s">
        <v>263</v>
      </c>
      <c r="C29" s="338"/>
      <c r="D29" s="175"/>
      <c r="E29" s="170"/>
      <c r="G29" s="103"/>
    </row>
    <row r="30" spans="1:32" s="100" customFormat="1" ht="12" customHeight="1" x14ac:dyDescent="0.3">
      <c r="A30" s="106"/>
      <c r="B30" s="172" t="s">
        <v>262</v>
      </c>
      <c r="C30" s="337">
        <v>0</v>
      </c>
      <c r="D30" s="171" t="s">
        <v>256</v>
      </c>
      <c r="E30" s="170" t="s">
        <v>255</v>
      </c>
      <c r="G30" s="103" t="s">
        <v>261</v>
      </c>
      <c r="I30" s="103"/>
      <c r="J30" s="103"/>
      <c r="K30" s="103"/>
      <c r="L30" s="337">
        <v>17.16</v>
      </c>
      <c r="M30" s="174" t="s">
        <v>260</v>
      </c>
      <c r="N30" s="170" t="s">
        <v>255</v>
      </c>
    </row>
    <row r="31" spans="1:32" s="100" customFormat="1" ht="12" customHeight="1" x14ac:dyDescent="0.3">
      <c r="A31" s="106"/>
      <c r="B31" s="172" t="s">
        <v>14</v>
      </c>
      <c r="C31" s="337">
        <v>292.19</v>
      </c>
      <c r="D31" s="173" t="s">
        <v>721</v>
      </c>
      <c r="E31" s="170" t="s">
        <v>255</v>
      </c>
      <c r="G31" s="103" t="s">
        <v>259</v>
      </c>
      <c r="I31" s="103"/>
      <c r="J31" s="103"/>
      <c r="K31" s="103"/>
      <c r="L31" s="426">
        <v>50.49</v>
      </c>
      <c r="M31" s="426"/>
      <c r="N31" s="170" t="s">
        <v>257</v>
      </c>
    </row>
    <row r="32" spans="1:32" s="100" customFormat="1" ht="12" customHeight="1" x14ac:dyDescent="0.3">
      <c r="A32" s="106"/>
      <c r="B32" s="172" t="s">
        <v>15</v>
      </c>
      <c r="C32" s="337">
        <v>0</v>
      </c>
      <c r="D32" s="173" t="s">
        <v>256</v>
      </c>
      <c r="E32" s="170" t="s">
        <v>255</v>
      </c>
      <c r="G32" s="103" t="s">
        <v>258</v>
      </c>
      <c r="I32" s="103"/>
      <c r="J32" s="103"/>
      <c r="K32" s="103"/>
      <c r="L32" s="426">
        <v>0.56999999999999995</v>
      </c>
      <c r="M32" s="426"/>
      <c r="N32" s="170" t="s">
        <v>257</v>
      </c>
    </row>
    <row r="33" spans="1:38" s="100" customFormat="1" ht="12" customHeight="1" x14ac:dyDescent="0.3">
      <c r="A33" s="106"/>
      <c r="B33" s="172" t="s">
        <v>16</v>
      </c>
      <c r="C33" s="337">
        <v>0</v>
      </c>
      <c r="D33" s="171" t="s">
        <v>256</v>
      </c>
      <c r="E33" s="170" t="s">
        <v>255</v>
      </c>
      <c r="G33" s="103"/>
      <c r="H33" s="103"/>
      <c r="I33" s="103"/>
      <c r="J33" s="103"/>
      <c r="K33" s="103"/>
      <c r="L33" s="421" t="s">
        <v>254</v>
      </c>
      <c r="M33" s="421"/>
      <c r="N33" s="103"/>
    </row>
    <row r="34" spans="1:38" s="100" customFormat="1" ht="7.5" customHeight="1" x14ac:dyDescent="0.3">
      <c r="A34" s="169"/>
    </row>
    <row r="35" spans="1:38" s="100" customFormat="1" ht="23.25" customHeight="1" x14ac:dyDescent="0.3">
      <c r="A35" s="422" t="s">
        <v>10</v>
      </c>
      <c r="B35" s="423" t="s">
        <v>11</v>
      </c>
      <c r="C35" s="423" t="s">
        <v>253</v>
      </c>
      <c r="D35" s="423"/>
      <c r="E35" s="423"/>
      <c r="F35" s="423" t="s">
        <v>252</v>
      </c>
      <c r="G35" s="423" t="s">
        <v>251</v>
      </c>
      <c r="H35" s="423"/>
      <c r="I35" s="423"/>
      <c r="J35" s="423" t="s">
        <v>250</v>
      </c>
      <c r="K35" s="423"/>
      <c r="L35" s="423"/>
      <c r="M35" s="423" t="s">
        <v>249</v>
      </c>
      <c r="N35" s="423" t="s">
        <v>248</v>
      </c>
    </row>
    <row r="36" spans="1:38" s="100" customFormat="1" ht="28.5" customHeight="1" x14ac:dyDescent="0.3">
      <c r="A36" s="422"/>
      <c r="B36" s="423"/>
      <c r="C36" s="423"/>
      <c r="D36" s="423"/>
      <c r="E36" s="423"/>
      <c r="F36" s="423"/>
      <c r="G36" s="423"/>
      <c r="H36" s="423"/>
      <c r="I36" s="423"/>
      <c r="J36" s="423"/>
      <c r="K36" s="423"/>
      <c r="L36" s="423"/>
      <c r="M36" s="423"/>
      <c r="N36" s="423"/>
    </row>
    <row r="37" spans="1:38" s="100" customFormat="1" ht="20.399999999999999" x14ac:dyDescent="0.3">
      <c r="A37" s="422"/>
      <c r="B37" s="423"/>
      <c r="C37" s="423"/>
      <c r="D37" s="423"/>
      <c r="E37" s="423"/>
      <c r="F37" s="423"/>
      <c r="G37" s="168" t="s">
        <v>246</v>
      </c>
      <c r="H37" s="168" t="s">
        <v>245</v>
      </c>
      <c r="I37" s="168" t="s">
        <v>247</v>
      </c>
      <c r="J37" s="168" t="s">
        <v>246</v>
      </c>
      <c r="K37" s="168" t="s">
        <v>245</v>
      </c>
      <c r="L37" s="168" t="s">
        <v>17</v>
      </c>
      <c r="M37" s="423"/>
      <c r="N37" s="423"/>
    </row>
    <row r="38" spans="1:38" s="100" customFormat="1" ht="14.4" x14ac:dyDescent="0.3">
      <c r="A38" s="167">
        <v>1</v>
      </c>
      <c r="B38" s="166">
        <v>2</v>
      </c>
      <c r="C38" s="429">
        <v>3</v>
      </c>
      <c r="D38" s="429"/>
      <c r="E38" s="429"/>
      <c r="F38" s="166">
        <v>4</v>
      </c>
      <c r="G38" s="166">
        <v>5</v>
      </c>
      <c r="H38" s="166">
        <v>6</v>
      </c>
      <c r="I38" s="166">
        <v>7</v>
      </c>
      <c r="J38" s="166">
        <v>8</v>
      </c>
      <c r="K38" s="166">
        <v>9</v>
      </c>
      <c r="L38" s="166">
        <v>10</v>
      </c>
      <c r="M38" s="166">
        <v>11</v>
      </c>
      <c r="N38" s="166">
        <v>12</v>
      </c>
    </row>
    <row r="39" spans="1:38" s="100" customFormat="1" ht="14.4" x14ac:dyDescent="0.3">
      <c r="A39" s="430" t="s">
        <v>244</v>
      </c>
      <c r="B39" s="431"/>
      <c r="C39" s="431"/>
      <c r="D39" s="431"/>
      <c r="E39" s="431"/>
      <c r="F39" s="431"/>
      <c r="G39" s="431"/>
      <c r="H39" s="431"/>
      <c r="I39" s="431"/>
      <c r="J39" s="431"/>
      <c r="K39" s="431"/>
      <c r="L39" s="431"/>
      <c r="M39" s="431"/>
      <c r="N39" s="432"/>
      <c r="AG39" s="134" t="s">
        <v>244</v>
      </c>
    </row>
    <row r="40" spans="1:38" s="100" customFormat="1" ht="21.6" x14ac:dyDescent="0.3">
      <c r="A40" s="148" t="s">
        <v>222</v>
      </c>
      <c r="B40" s="147" t="s">
        <v>243</v>
      </c>
      <c r="C40" s="433" t="s">
        <v>241</v>
      </c>
      <c r="D40" s="433"/>
      <c r="E40" s="433"/>
      <c r="F40" s="143" t="s">
        <v>242</v>
      </c>
      <c r="G40" s="141"/>
      <c r="H40" s="141"/>
      <c r="I40" s="164">
        <v>2.6</v>
      </c>
      <c r="J40" s="142"/>
      <c r="K40" s="141"/>
      <c r="L40" s="142"/>
      <c r="M40" s="141"/>
      <c r="N40" s="138"/>
      <c r="AG40" s="134"/>
      <c r="AH40" s="116" t="s">
        <v>241</v>
      </c>
    </row>
    <row r="41" spans="1:38" s="100" customFormat="1" ht="14.4" x14ac:dyDescent="0.3">
      <c r="A41" s="161"/>
      <c r="B41" s="160"/>
      <c r="C41" s="427" t="s">
        <v>240</v>
      </c>
      <c r="D41" s="427"/>
      <c r="E41" s="427"/>
      <c r="F41" s="427"/>
      <c r="G41" s="427"/>
      <c r="H41" s="427"/>
      <c r="I41" s="427"/>
      <c r="J41" s="427"/>
      <c r="K41" s="427"/>
      <c r="L41" s="427"/>
      <c r="M41" s="427"/>
      <c r="N41" s="434"/>
      <c r="AG41" s="134"/>
      <c r="AH41" s="116"/>
      <c r="AI41" s="98" t="s">
        <v>240</v>
      </c>
    </row>
    <row r="42" spans="1:38" s="100" customFormat="1" ht="14.4" x14ac:dyDescent="0.3">
      <c r="A42" s="158"/>
      <c r="B42" s="124" t="s">
        <v>222</v>
      </c>
      <c r="C42" s="427" t="s">
        <v>221</v>
      </c>
      <c r="D42" s="427"/>
      <c r="E42" s="427"/>
      <c r="F42" s="154"/>
      <c r="G42" s="135"/>
      <c r="H42" s="135"/>
      <c r="I42" s="135"/>
      <c r="J42" s="151">
        <v>180.94</v>
      </c>
      <c r="K42" s="135"/>
      <c r="L42" s="151">
        <v>470.44</v>
      </c>
      <c r="M42" s="159">
        <v>18.22</v>
      </c>
      <c r="N42" s="339">
        <v>8571.42</v>
      </c>
      <c r="AG42" s="134"/>
      <c r="AH42" s="116"/>
      <c r="AJ42" s="98" t="s">
        <v>221</v>
      </c>
    </row>
    <row r="43" spans="1:38" s="100" customFormat="1" ht="14.4" x14ac:dyDescent="0.3">
      <c r="A43" s="158"/>
      <c r="B43" s="124" t="s">
        <v>220</v>
      </c>
      <c r="C43" s="427" t="s">
        <v>219</v>
      </c>
      <c r="D43" s="427"/>
      <c r="E43" s="427"/>
      <c r="F43" s="154"/>
      <c r="G43" s="135"/>
      <c r="H43" s="135"/>
      <c r="I43" s="135"/>
      <c r="J43" s="151">
        <v>67.64</v>
      </c>
      <c r="K43" s="135"/>
      <c r="L43" s="151">
        <v>175.86</v>
      </c>
      <c r="M43" s="159">
        <v>10.51</v>
      </c>
      <c r="N43" s="339">
        <v>1848.29</v>
      </c>
      <c r="AG43" s="134"/>
      <c r="AH43" s="116"/>
      <c r="AJ43" s="98" t="s">
        <v>219</v>
      </c>
    </row>
    <row r="44" spans="1:38" s="100" customFormat="1" ht="14.4" x14ac:dyDescent="0.3">
      <c r="A44" s="158"/>
      <c r="B44" s="124" t="s">
        <v>230</v>
      </c>
      <c r="C44" s="427" t="s">
        <v>236</v>
      </c>
      <c r="D44" s="427"/>
      <c r="E44" s="427"/>
      <c r="F44" s="154"/>
      <c r="G44" s="135"/>
      <c r="H44" s="135"/>
      <c r="I44" s="135"/>
      <c r="J44" s="151">
        <v>4.91</v>
      </c>
      <c r="K44" s="135"/>
      <c r="L44" s="151">
        <v>12.77</v>
      </c>
      <c r="M44" s="159">
        <v>18.22</v>
      </c>
      <c r="N44" s="340">
        <v>232.67</v>
      </c>
      <c r="AG44" s="134"/>
      <c r="AH44" s="116"/>
      <c r="AJ44" s="98" t="s">
        <v>236</v>
      </c>
    </row>
    <row r="45" spans="1:38" s="100" customFormat="1" ht="14.4" x14ac:dyDescent="0.3">
      <c r="A45" s="158"/>
      <c r="B45" s="124" t="s">
        <v>218</v>
      </c>
      <c r="C45" s="427" t="s">
        <v>217</v>
      </c>
      <c r="D45" s="427"/>
      <c r="E45" s="427"/>
      <c r="F45" s="154"/>
      <c r="G45" s="135"/>
      <c r="H45" s="135"/>
      <c r="I45" s="135"/>
      <c r="J45" s="151">
        <v>45.86</v>
      </c>
      <c r="K45" s="135"/>
      <c r="L45" s="151">
        <v>119.24</v>
      </c>
      <c r="M45" s="159">
        <v>7.23</v>
      </c>
      <c r="N45" s="340">
        <v>862.11</v>
      </c>
      <c r="AG45" s="134"/>
      <c r="AH45" s="116"/>
      <c r="AJ45" s="98" t="s">
        <v>217</v>
      </c>
    </row>
    <row r="46" spans="1:38" s="100" customFormat="1" ht="14.4" x14ac:dyDescent="0.3">
      <c r="A46" s="155"/>
      <c r="B46" s="124"/>
      <c r="C46" s="427" t="s">
        <v>215</v>
      </c>
      <c r="D46" s="427"/>
      <c r="E46" s="427"/>
      <c r="F46" s="154" t="s">
        <v>216</v>
      </c>
      <c r="G46" s="159">
        <v>9.92</v>
      </c>
      <c r="H46" s="135"/>
      <c r="I46" s="163">
        <v>25.792000000000002</v>
      </c>
      <c r="J46" s="152"/>
      <c r="K46" s="135"/>
      <c r="L46" s="152"/>
      <c r="M46" s="135"/>
      <c r="N46" s="150"/>
      <c r="AG46" s="134"/>
      <c r="AH46" s="116"/>
      <c r="AK46" s="98" t="s">
        <v>215</v>
      </c>
    </row>
    <row r="47" spans="1:38" s="100" customFormat="1" ht="14.4" x14ac:dyDescent="0.3">
      <c r="A47" s="155"/>
      <c r="B47" s="124"/>
      <c r="C47" s="427" t="s">
        <v>235</v>
      </c>
      <c r="D47" s="427"/>
      <c r="E47" s="427"/>
      <c r="F47" s="154" t="s">
        <v>216</v>
      </c>
      <c r="G47" s="165">
        <v>0.2</v>
      </c>
      <c r="H47" s="135"/>
      <c r="I47" s="159">
        <v>0.52</v>
      </c>
      <c r="J47" s="152"/>
      <c r="K47" s="135"/>
      <c r="L47" s="152"/>
      <c r="M47" s="135"/>
      <c r="N47" s="150"/>
      <c r="AG47" s="134"/>
      <c r="AH47" s="116"/>
      <c r="AK47" s="98" t="s">
        <v>235</v>
      </c>
    </row>
    <row r="48" spans="1:38" s="100" customFormat="1" ht="14.4" x14ac:dyDescent="0.3">
      <c r="A48" s="158"/>
      <c r="B48" s="124"/>
      <c r="C48" s="428" t="s">
        <v>214</v>
      </c>
      <c r="D48" s="428"/>
      <c r="E48" s="428"/>
      <c r="F48" s="157"/>
      <c r="G48" s="139"/>
      <c r="H48" s="139"/>
      <c r="I48" s="139"/>
      <c r="J48" s="156">
        <v>294.44</v>
      </c>
      <c r="K48" s="139"/>
      <c r="L48" s="156">
        <v>765.54</v>
      </c>
      <c r="M48" s="139"/>
      <c r="N48" s="341">
        <v>11281.82</v>
      </c>
      <c r="AG48" s="134"/>
      <c r="AH48" s="116"/>
      <c r="AL48" s="98" t="s">
        <v>214</v>
      </c>
    </row>
    <row r="49" spans="1:39" s="100" customFormat="1" ht="14.4" x14ac:dyDescent="0.3">
      <c r="A49" s="155"/>
      <c r="B49" s="124"/>
      <c r="C49" s="427" t="s">
        <v>213</v>
      </c>
      <c r="D49" s="427"/>
      <c r="E49" s="427"/>
      <c r="F49" s="154"/>
      <c r="G49" s="135"/>
      <c r="H49" s="135"/>
      <c r="I49" s="135"/>
      <c r="J49" s="152"/>
      <c r="K49" s="135"/>
      <c r="L49" s="151">
        <v>483.21</v>
      </c>
      <c r="M49" s="135"/>
      <c r="N49" s="339">
        <v>8804.09</v>
      </c>
      <c r="AG49" s="134"/>
      <c r="AH49" s="116"/>
      <c r="AK49" s="98" t="s">
        <v>213</v>
      </c>
    </row>
    <row r="50" spans="1:39" s="100" customFormat="1" ht="20.399999999999999" x14ac:dyDescent="0.3">
      <c r="A50" s="155"/>
      <c r="B50" s="124" t="s">
        <v>234</v>
      </c>
      <c r="C50" s="427" t="s">
        <v>233</v>
      </c>
      <c r="D50" s="427"/>
      <c r="E50" s="427"/>
      <c r="F50" s="154" t="s">
        <v>209</v>
      </c>
      <c r="G50" s="153">
        <v>97</v>
      </c>
      <c r="H50" s="135"/>
      <c r="I50" s="153">
        <v>97</v>
      </c>
      <c r="J50" s="152"/>
      <c r="K50" s="135"/>
      <c r="L50" s="151">
        <v>468.71</v>
      </c>
      <c r="M50" s="135"/>
      <c r="N50" s="339">
        <v>8539.9699999999993</v>
      </c>
      <c r="AG50" s="134"/>
      <c r="AH50" s="116"/>
      <c r="AK50" s="98" t="s">
        <v>233</v>
      </c>
    </row>
    <row r="51" spans="1:39" s="100" customFormat="1" ht="20.399999999999999" x14ac:dyDescent="0.3">
      <c r="A51" s="155"/>
      <c r="B51" s="124" t="s">
        <v>232</v>
      </c>
      <c r="C51" s="427" t="s">
        <v>231</v>
      </c>
      <c r="D51" s="427"/>
      <c r="E51" s="427"/>
      <c r="F51" s="154" t="s">
        <v>209</v>
      </c>
      <c r="G51" s="153">
        <v>51</v>
      </c>
      <c r="H51" s="135"/>
      <c r="I51" s="153">
        <v>51</v>
      </c>
      <c r="J51" s="152"/>
      <c r="K51" s="135"/>
      <c r="L51" s="151">
        <v>246.44</v>
      </c>
      <c r="M51" s="135"/>
      <c r="N51" s="339">
        <v>4490.09</v>
      </c>
      <c r="AG51" s="134"/>
      <c r="AH51" s="116"/>
      <c r="AK51" s="98" t="s">
        <v>231</v>
      </c>
    </row>
    <row r="52" spans="1:39" s="100" customFormat="1" ht="14.4" x14ac:dyDescent="0.3">
      <c r="A52" s="145"/>
      <c r="B52" s="144"/>
      <c r="C52" s="433" t="s">
        <v>203</v>
      </c>
      <c r="D52" s="433"/>
      <c r="E52" s="433"/>
      <c r="F52" s="143"/>
      <c r="G52" s="141"/>
      <c r="H52" s="141"/>
      <c r="I52" s="141"/>
      <c r="J52" s="142"/>
      <c r="K52" s="141"/>
      <c r="L52" s="140">
        <v>1480.69</v>
      </c>
      <c r="M52" s="139"/>
      <c r="N52" s="342">
        <v>24311.88</v>
      </c>
      <c r="AG52" s="134"/>
      <c r="AH52" s="116"/>
      <c r="AM52" s="116" t="s">
        <v>203</v>
      </c>
    </row>
    <row r="53" spans="1:39" s="100" customFormat="1" ht="31.8" x14ac:dyDescent="0.3">
      <c r="A53" s="148" t="s">
        <v>220</v>
      </c>
      <c r="B53" s="147" t="s">
        <v>722</v>
      </c>
      <c r="C53" s="433" t="s">
        <v>723</v>
      </c>
      <c r="D53" s="433"/>
      <c r="E53" s="433"/>
      <c r="F53" s="143" t="s">
        <v>724</v>
      </c>
      <c r="G53" s="141"/>
      <c r="H53" s="141"/>
      <c r="I53" s="146">
        <v>26</v>
      </c>
      <c r="J53" s="149">
        <v>19.45</v>
      </c>
      <c r="K53" s="141"/>
      <c r="L53" s="149">
        <v>505.7</v>
      </c>
      <c r="M53" s="162">
        <v>7.23</v>
      </c>
      <c r="N53" s="342">
        <v>3656.21</v>
      </c>
      <c r="AG53" s="134"/>
      <c r="AH53" s="116" t="s">
        <v>723</v>
      </c>
      <c r="AM53" s="116"/>
    </row>
    <row r="54" spans="1:39" s="100" customFormat="1" ht="14.4" x14ac:dyDescent="0.3">
      <c r="A54" s="145"/>
      <c r="B54" s="144"/>
      <c r="C54" s="433" t="s">
        <v>203</v>
      </c>
      <c r="D54" s="433"/>
      <c r="E54" s="433"/>
      <c r="F54" s="143"/>
      <c r="G54" s="141"/>
      <c r="H54" s="141"/>
      <c r="I54" s="141"/>
      <c r="J54" s="142"/>
      <c r="K54" s="141"/>
      <c r="L54" s="149">
        <v>505.7</v>
      </c>
      <c r="M54" s="139"/>
      <c r="N54" s="342">
        <v>3656.21</v>
      </c>
      <c r="AG54" s="134"/>
      <c r="AH54" s="116"/>
      <c r="AM54" s="116" t="s">
        <v>203</v>
      </c>
    </row>
    <row r="55" spans="1:39" s="100" customFormat="1" ht="42" x14ac:dyDescent="0.3">
      <c r="A55" s="148" t="s">
        <v>230</v>
      </c>
      <c r="B55" s="147" t="s">
        <v>239</v>
      </c>
      <c r="C55" s="433" t="s">
        <v>237</v>
      </c>
      <c r="D55" s="433"/>
      <c r="E55" s="433"/>
      <c r="F55" s="143" t="s">
        <v>238</v>
      </c>
      <c r="G55" s="141"/>
      <c r="H55" s="141"/>
      <c r="I55" s="164">
        <v>2.6</v>
      </c>
      <c r="J55" s="142"/>
      <c r="K55" s="141"/>
      <c r="L55" s="142"/>
      <c r="M55" s="141"/>
      <c r="N55" s="138"/>
      <c r="AG55" s="134"/>
      <c r="AH55" s="116" t="s">
        <v>237</v>
      </c>
      <c r="AM55" s="116"/>
    </row>
    <row r="56" spans="1:39" s="100" customFormat="1" ht="14.4" x14ac:dyDescent="0.3">
      <c r="A56" s="158"/>
      <c r="B56" s="124" t="s">
        <v>222</v>
      </c>
      <c r="C56" s="427" t="s">
        <v>221</v>
      </c>
      <c r="D56" s="427"/>
      <c r="E56" s="427"/>
      <c r="F56" s="154"/>
      <c r="G56" s="135"/>
      <c r="H56" s="135"/>
      <c r="I56" s="135"/>
      <c r="J56" s="151">
        <v>96.1</v>
      </c>
      <c r="K56" s="135"/>
      <c r="L56" s="151">
        <v>249.86</v>
      </c>
      <c r="M56" s="159">
        <v>18.22</v>
      </c>
      <c r="N56" s="339">
        <v>4552.45</v>
      </c>
      <c r="AG56" s="134"/>
      <c r="AH56" s="116"/>
      <c r="AJ56" s="98" t="s">
        <v>221</v>
      </c>
      <c r="AM56" s="116"/>
    </row>
    <row r="57" spans="1:39" s="100" customFormat="1" ht="14.4" x14ac:dyDescent="0.3">
      <c r="A57" s="158"/>
      <c r="B57" s="124" t="s">
        <v>220</v>
      </c>
      <c r="C57" s="427" t="s">
        <v>219</v>
      </c>
      <c r="D57" s="427"/>
      <c r="E57" s="427"/>
      <c r="F57" s="154"/>
      <c r="G57" s="135"/>
      <c r="H57" s="135"/>
      <c r="I57" s="135"/>
      <c r="J57" s="151">
        <v>5.37</v>
      </c>
      <c r="K57" s="135"/>
      <c r="L57" s="151">
        <v>13.96</v>
      </c>
      <c r="M57" s="159">
        <v>10.51</v>
      </c>
      <c r="N57" s="340">
        <v>146.72</v>
      </c>
      <c r="AG57" s="134"/>
      <c r="AH57" s="116"/>
      <c r="AJ57" s="98" t="s">
        <v>219</v>
      </c>
      <c r="AM57" s="116"/>
    </row>
    <row r="58" spans="1:39" s="100" customFormat="1" ht="14.4" x14ac:dyDescent="0.3">
      <c r="A58" s="158"/>
      <c r="B58" s="124" t="s">
        <v>230</v>
      </c>
      <c r="C58" s="427" t="s">
        <v>236</v>
      </c>
      <c r="D58" s="427"/>
      <c r="E58" s="427"/>
      <c r="F58" s="154"/>
      <c r="G58" s="135"/>
      <c r="H58" s="135"/>
      <c r="I58" s="135"/>
      <c r="J58" s="151">
        <v>0.49</v>
      </c>
      <c r="K58" s="135"/>
      <c r="L58" s="151">
        <v>1.27</v>
      </c>
      <c r="M58" s="159">
        <v>18.22</v>
      </c>
      <c r="N58" s="340">
        <v>23.14</v>
      </c>
      <c r="AG58" s="134"/>
      <c r="AH58" s="116"/>
      <c r="AJ58" s="98" t="s">
        <v>236</v>
      </c>
      <c r="AM58" s="116"/>
    </row>
    <row r="59" spans="1:39" s="100" customFormat="1" ht="14.4" x14ac:dyDescent="0.3">
      <c r="A59" s="158"/>
      <c r="B59" s="124" t="s">
        <v>218</v>
      </c>
      <c r="C59" s="427" t="s">
        <v>217</v>
      </c>
      <c r="D59" s="427"/>
      <c r="E59" s="427"/>
      <c r="F59" s="154"/>
      <c r="G59" s="135"/>
      <c r="H59" s="135"/>
      <c r="I59" s="135"/>
      <c r="J59" s="151">
        <v>30.22</v>
      </c>
      <c r="K59" s="135"/>
      <c r="L59" s="151">
        <v>78.569999999999993</v>
      </c>
      <c r="M59" s="159">
        <v>7.23</v>
      </c>
      <c r="N59" s="340">
        <v>568.05999999999995</v>
      </c>
      <c r="AG59" s="134"/>
      <c r="AH59" s="116"/>
      <c r="AJ59" s="98" t="s">
        <v>217</v>
      </c>
      <c r="AM59" s="116"/>
    </row>
    <row r="60" spans="1:39" s="100" customFormat="1" ht="14.4" x14ac:dyDescent="0.3">
      <c r="A60" s="155"/>
      <c r="B60" s="124"/>
      <c r="C60" s="427" t="s">
        <v>215</v>
      </c>
      <c r="D60" s="427"/>
      <c r="E60" s="427"/>
      <c r="F60" s="154" t="s">
        <v>216</v>
      </c>
      <c r="G60" s="159">
        <v>5.39</v>
      </c>
      <c r="H60" s="135"/>
      <c r="I60" s="163">
        <v>14.013999999999999</v>
      </c>
      <c r="J60" s="152"/>
      <c r="K60" s="135"/>
      <c r="L60" s="152"/>
      <c r="M60" s="135"/>
      <c r="N60" s="150"/>
      <c r="AG60" s="134"/>
      <c r="AH60" s="116"/>
      <c r="AK60" s="98" t="s">
        <v>215</v>
      </c>
      <c r="AM60" s="116"/>
    </row>
    <row r="61" spans="1:39" s="100" customFormat="1" ht="14.4" x14ac:dyDescent="0.3">
      <c r="A61" s="155"/>
      <c r="B61" s="124"/>
      <c r="C61" s="427" t="s">
        <v>235</v>
      </c>
      <c r="D61" s="427"/>
      <c r="E61" s="427"/>
      <c r="F61" s="154" t="s">
        <v>216</v>
      </c>
      <c r="G61" s="159">
        <v>0.02</v>
      </c>
      <c r="H61" s="135"/>
      <c r="I61" s="163">
        <v>5.1999999999999998E-2</v>
      </c>
      <c r="J61" s="152"/>
      <c r="K61" s="135"/>
      <c r="L61" s="152"/>
      <c r="M61" s="135"/>
      <c r="N61" s="150"/>
      <c r="AG61" s="134"/>
      <c r="AH61" s="116"/>
      <c r="AK61" s="98" t="s">
        <v>235</v>
      </c>
      <c r="AM61" s="116"/>
    </row>
    <row r="62" spans="1:39" s="100" customFormat="1" ht="14.4" x14ac:dyDescent="0.3">
      <c r="A62" s="158"/>
      <c r="B62" s="124"/>
      <c r="C62" s="428" t="s">
        <v>214</v>
      </c>
      <c r="D62" s="428"/>
      <c r="E62" s="428"/>
      <c r="F62" s="157"/>
      <c r="G62" s="139"/>
      <c r="H62" s="139"/>
      <c r="I62" s="139"/>
      <c r="J62" s="156">
        <v>131.69</v>
      </c>
      <c r="K62" s="139"/>
      <c r="L62" s="156">
        <v>342.39</v>
      </c>
      <c r="M62" s="139"/>
      <c r="N62" s="341">
        <v>5267.23</v>
      </c>
      <c r="AG62" s="134"/>
      <c r="AH62" s="116"/>
      <c r="AL62" s="98" t="s">
        <v>214</v>
      </c>
      <c r="AM62" s="116"/>
    </row>
    <row r="63" spans="1:39" s="100" customFormat="1" ht="14.4" x14ac:dyDescent="0.3">
      <c r="A63" s="155"/>
      <c r="B63" s="124"/>
      <c r="C63" s="427" t="s">
        <v>213</v>
      </c>
      <c r="D63" s="427"/>
      <c r="E63" s="427"/>
      <c r="F63" s="154"/>
      <c r="G63" s="135"/>
      <c r="H63" s="135"/>
      <c r="I63" s="135"/>
      <c r="J63" s="152"/>
      <c r="K63" s="135"/>
      <c r="L63" s="151">
        <v>251.13</v>
      </c>
      <c r="M63" s="135"/>
      <c r="N63" s="339">
        <v>4575.59</v>
      </c>
      <c r="AG63" s="134"/>
      <c r="AH63" s="116"/>
      <c r="AK63" s="98" t="s">
        <v>213</v>
      </c>
      <c r="AM63" s="116"/>
    </row>
    <row r="64" spans="1:39" s="100" customFormat="1" ht="20.399999999999999" x14ac:dyDescent="0.3">
      <c r="A64" s="155"/>
      <c r="B64" s="124" t="s">
        <v>234</v>
      </c>
      <c r="C64" s="427" t="s">
        <v>233</v>
      </c>
      <c r="D64" s="427"/>
      <c r="E64" s="427"/>
      <c r="F64" s="154" t="s">
        <v>209</v>
      </c>
      <c r="G64" s="153">
        <v>97</v>
      </c>
      <c r="H64" s="135"/>
      <c r="I64" s="153">
        <v>97</v>
      </c>
      <c r="J64" s="152"/>
      <c r="K64" s="135"/>
      <c r="L64" s="151">
        <v>243.6</v>
      </c>
      <c r="M64" s="135"/>
      <c r="N64" s="339">
        <v>4438.32</v>
      </c>
      <c r="AG64" s="134"/>
      <c r="AH64" s="116"/>
      <c r="AK64" s="98" t="s">
        <v>233</v>
      </c>
      <c r="AM64" s="116"/>
    </row>
    <row r="65" spans="1:39" s="100" customFormat="1" ht="20.399999999999999" x14ac:dyDescent="0.3">
      <c r="A65" s="155"/>
      <c r="B65" s="124" t="s">
        <v>232</v>
      </c>
      <c r="C65" s="427" t="s">
        <v>231</v>
      </c>
      <c r="D65" s="427"/>
      <c r="E65" s="427"/>
      <c r="F65" s="154" t="s">
        <v>209</v>
      </c>
      <c r="G65" s="153">
        <v>51</v>
      </c>
      <c r="H65" s="135"/>
      <c r="I65" s="153">
        <v>51</v>
      </c>
      <c r="J65" s="152"/>
      <c r="K65" s="135"/>
      <c r="L65" s="151">
        <v>128.08000000000001</v>
      </c>
      <c r="M65" s="135"/>
      <c r="N65" s="339">
        <v>2333.5500000000002</v>
      </c>
      <c r="AG65" s="134"/>
      <c r="AH65" s="116"/>
      <c r="AK65" s="98" t="s">
        <v>231</v>
      </c>
      <c r="AM65" s="116"/>
    </row>
    <row r="66" spans="1:39" s="100" customFormat="1" ht="14.4" x14ac:dyDescent="0.3">
      <c r="A66" s="145"/>
      <c r="B66" s="144"/>
      <c r="C66" s="433" t="s">
        <v>203</v>
      </c>
      <c r="D66" s="433"/>
      <c r="E66" s="433"/>
      <c r="F66" s="143"/>
      <c r="G66" s="141"/>
      <c r="H66" s="141"/>
      <c r="I66" s="141"/>
      <c r="J66" s="142"/>
      <c r="K66" s="141"/>
      <c r="L66" s="149">
        <v>714.07</v>
      </c>
      <c r="M66" s="139"/>
      <c r="N66" s="342">
        <v>12039.1</v>
      </c>
      <c r="AG66" s="134"/>
      <c r="AH66" s="116"/>
      <c r="AM66" s="116" t="s">
        <v>203</v>
      </c>
    </row>
    <row r="67" spans="1:39" s="100" customFormat="1" ht="64.8" customHeight="1" x14ac:dyDescent="0.3">
      <c r="A67" s="148" t="s">
        <v>218</v>
      </c>
      <c r="B67" s="147" t="s">
        <v>229</v>
      </c>
      <c r="C67" s="433" t="s">
        <v>227</v>
      </c>
      <c r="D67" s="433"/>
      <c r="E67" s="433"/>
      <c r="F67" s="143" t="s">
        <v>228</v>
      </c>
      <c r="G67" s="141"/>
      <c r="H67" s="141"/>
      <c r="I67" s="162">
        <v>0.26</v>
      </c>
      <c r="J67" s="140">
        <v>4351.5200000000004</v>
      </c>
      <c r="K67" s="141"/>
      <c r="L67" s="140">
        <v>1131.4000000000001</v>
      </c>
      <c r="M67" s="162">
        <v>7.23</v>
      </c>
      <c r="N67" s="342">
        <v>8180.02</v>
      </c>
      <c r="AG67" s="134"/>
      <c r="AH67" s="116" t="s">
        <v>227</v>
      </c>
      <c r="AM67" s="116"/>
    </row>
    <row r="68" spans="1:39" s="100" customFormat="1" ht="22.8" customHeight="1" x14ac:dyDescent="0.3">
      <c r="A68" s="161"/>
      <c r="B68" s="160"/>
      <c r="C68" s="427" t="s">
        <v>226</v>
      </c>
      <c r="D68" s="427"/>
      <c r="E68" s="427"/>
      <c r="F68" s="427"/>
      <c r="G68" s="427"/>
      <c r="H68" s="427"/>
      <c r="I68" s="427"/>
      <c r="J68" s="427"/>
      <c r="K68" s="427"/>
      <c r="L68" s="427"/>
      <c r="M68" s="427"/>
      <c r="N68" s="434"/>
      <c r="AG68" s="134"/>
      <c r="AH68" s="116"/>
      <c r="AI68" s="98" t="s">
        <v>226</v>
      </c>
      <c r="AM68" s="116"/>
    </row>
    <row r="69" spans="1:39" s="100" customFormat="1" ht="14.4" x14ac:dyDescent="0.3">
      <c r="A69" s="145"/>
      <c r="B69" s="144"/>
      <c r="C69" s="433" t="s">
        <v>203</v>
      </c>
      <c r="D69" s="433"/>
      <c r="E69" s="433"/>
      <c r="F69" s="143"/>
      <c r="G69" s="141"/>
      <c r="H69" s="141"/>
      <c r="I69" s="141"/>
      <c r="J69" s="142"/>
      <c r="K69" s="141"/>
      <c r="L69" s="140">
        <v>1131.4000000000001</v>
      </c>
      <c r="M69" s="139"/>
      <c r="N69" s="342">
        <v>8180.02</v>
      </c>
      <c r="AG69" s="134"/>
      <c r="AH69" s="116"/>
      <c r="AM69" s="116" t="s">
        <v>203</v>
      </c>
    </row>
    <row r="70" spans="1:39" s="100" customFormat="1" ht="23.4" customHeight="1" x14ac:dyDescent="0.3">
      <c r="A70" s="148" t="s">
        <v>207</v>
      </c>
      <c r="B70" s="147" t="s">
        <v>225</v>
      </c>
      <c r="C70" s="433" t="s">
        <v>223</v>
      </c>
      <c r="D70" s="433"/>
      <c r="E70" s="433"/>
      <c r="F70" s="143" t="s">
        <v>224</v>
      </c>
      <c r="G70" s="141"/>
      <c r="H70" s="141"/>
      <c r="I70" s="146">
        <v>4</v>
      </c>
      <c r="J70" s="142"/>
      <c r="K70" s="141"/>
      <c r="L70" s="142"/>
      <c r="M70" s="141"/>
      <c r="N70" s="138"/>
      <c r="AG70" s="134"/>
      <c r="AH70" s="116" t="s">
        <v>223</v>
      </c>
      <c r="AM70" s="116"/>
    </row>
    <row r="71" spans="1:39" s="100" customFormat="1" ht="14.4" x14ac:dyDescent="0.3">
      <c r="A71" s="158"/>
      <c r="B71" s="124" t="s">
        <v>222</v>
      </c>
      <c r="C71" s="427" t="s">
        <v>221</v>
      </c>
      <c r="D71" s="427"/>
      <c r="E71" s="427"/>
      <c r="F71" s="154"/>
      <c r="G71" s="135"/>
      <c r="H71" s="135"/>
      <c r="I71" s="135"/>
      <c r="J71" s="151">
        <v>55.38</v>
      </c>
      <c r="K71" s="135"/>
      <c r="L71" s="151">
        <v>221.52</v>
      </c>
      <c r="M71" s="159">
        <v>18.22</v>
      </c>
      <c r="N71" s="339">
        <v>4036.09</v>
      </c>
      <c r="AG71" s="134"/>
      <c r="AH71" s="116"/>
      <c r="AJ71" s="98" t="s">
        <v>221</v>
      </c>
      <c r="AM71" s="116"/>
    </row>
    <row r="72" spans="1:39" s="100" customFormat="1" ht="14.4" x14ac:dyDescent="0.3">
      <c r="A72" s="158"/>
      <c r="B72" s="124" t="s">
        <v>220</v>
      </c>
      <c r="C72" s="427" t="s">
        <v>219</v>
      </c>
      <c r="D72" s="427"/>
      <c r="E72" s="427"/>
      <c r="F72" s="154"/>
      <c r="G72" s="135"/>
      <c r="H72" s="135"/>
      <c r="I72" s="135"/>
      <c r="J72" s="151">
        <v>3.58</v>
      </c>
      <c r="K72" s="135"/>
      <c r="L72" s="151">
        <v>14.32</v>
      </c>
      <c r="M72" s="159">
        <v>10.51</v>
      </c>
      <c r="N72" s="340">
        <v>150.5</v>
      </c>
      <c r="AG72" s="134"/>
      <c r="AH72" s="116"/>
      <c r="AJ72" s="98" t="s">
        <v>219</v>
      </c>
      <c r="AM72" s="116"/>
    </row>
    <row r="73" spans="1:39" s="100" customFormat="1" ht="14.4" x14ac:dyDescent="0.3">
      <c r="A73" s="158"/>
      <c r="B73" s="124" t="s">
        <v>218</v>
      </c>
      <c r="C73" s="427" t="s">
        <v>217</v>
      </c>
      <c r="D73" s="427"/>
      <c r="E73" s="427"/>
      <c r="F73" s="154"/>
      <c r="G73" s="135"/>
      <c r="H73" s="135"/>
      <c r="I73" s="135"/>
      <c r="J73" s="151">
        <v>1.43</v>
      </c>
      <c r="K73" s="135"/>
      <c r="L73" s="151">
        <v>5.72</v>
      </c>
      <c r="M73" s="159">
        <v>7.23</v>
      </c>
      <c r="N73" s="340">
        <v>41.36</v>
      </c>
      <c r="AG73" s="134"/>
      <c r="AH73" s="116"/>
      <c r="AJ73" s="98" t="s">
        <v>217</v>
      </c>
      <c r="AM73" s="116"/>
    </row>
    <row r="74" spans="1:39" s="100" customFormat="1" ht="14.4" x14ac:dyDescent="0.3">
      <c r="A74" s="155"/>
      <c r="B74" s="124"/>
      <c r="C74" s="427" t="s">
        <v>215</v>
      </c>
      <c r="D74" s="427"/>
      <c r="E74" s="427"/>
      <c r="F74" s="154" t="s">
        <v>216</v>
      </c>
      <c r="G74" s="159">
        <v>2.67</v>
      </c>
      <c r="H74" s="135"/>
      <c r="I74" s="159">
        <v>10.68</v>
      </c>
      <c r="J74" s="152"/>
      <c r="K74" s="135"/>
      <c r="L74" s="152"/>
      <c r="M74" s="135"/>
      <c r="N74" s="150"/>
      <c r="AG74" s="134"/>
      <c r="AH74" s="116"/>
      <c r="AK74" s="98" t="s">
        <v>215</v>
      </c>
      <c r="AM74" s="116"/>
    </row>
    <row r="75" spans="1:39" s="100" customFormat="1" ht="14.4" x14ac:dyDescent="0.3">
      <c r="A75" s="158"/>
      <c r="B75" s="124"/>
      <c r="C75" s="428" t="s">
        <v>214</v>
      </c>
      <c r="D75" s="428"/>
      <c r="E75" s="428"/>
      <c r="F75" s="157"/>
      <c r="G75" s="139"/>
      <c r="H75" s="139"/>
      <c r="I75" s="139"/>
      <c r="J75" s="156">
        <v>60.39</v>
      </c>
      <c r="K75" s="139"/>
      <c r="L75" s="156">
        <v>241.56</v>
      </c>
      <c r="M75" s="139"/>
      <c r="N75" s="341">
        <v>4227.95</v>
      </c>
      <c r="AG75" s="134"/>
      <c r="AH75" s="116"/>
      <c r="AL75" s="98" t="s">
        <v>214</v>
      </c>
      <c r="AM75" s="116"/>
    </row>
    <row r="76" spans="1:39" s="100" customFormat="1" ht="14.4" x14ac:dyDescent="0.3">
      <c r="A76" s="155"/>
      <c r="B76" s="124"/>
      <c r="C76" s="427" t="s">
        <v>213</v>
      </c>
      <c r="D76" s="427"/>
      <c r="E76" s="427"/>
      <c r="F76" s="154"/>
      <c r="G76" s="135"/>
      <c r="H76" s="135"/>
      <c r="I76" s="135"/>
      <c r="J76" s="152"/>
      <c r="K76" s="135"/>
      <c r="L76" s="151">
        <v>221.52</v>
      </c>
      <c r="M76" s="135"/>
      <c r="N76" s="339">
        <v>4036.09</v>
      </c>
      <c r="AG76" s="134"/>
      <c r="AH76" s="116"/>
      <c r="AK76" s="98" t="s">
        <v>213</v>
      </c>
      <c r="AM76" s="116"/>
    </row>
    <row r="77" spans="1:39" s="100" customFormat="1" ht="20.399999999999999" x14ac:dyDescent="0.3">
      <c r="A77" s="155"/>
      <c r="B77" s="124" t="s">
        <v>212</v>
      </c>
      <c r="C77" s="427" t="s">
        <v>211</v>
      </c>
      <c r="D77" s="427"/>
      <c r="E77" s="427"/>
      <c r="F77" s="154" t="s">
        <v>209</v>
      </c>
      <c r="G77" s="153">
        <v>90</v>
      </c>
      <c r="H77" s="135"/>
      <c r="I77" s="153">
        <v>90</v>
      </c>
      <c r="J77" s="152"/>
      <c r="K77" s="135"/>
      <c r="L77" s="151">
        <v>199.37</v>
      </c>
      <c r="M77" s="135"/>
      <c r="N77" s="339">
        <v>3632.48</v>
      </c>
      <c r="AG77" s="134"/>
      <c r="AH77" s="116"/>
      <c r="AK77" s="98" t="s">
        <v>211</v>
      </c>
      <c r="AM77" s="116"/>
    </row>
    <row r="78" spans="1:39" s="100" customFormat="1" ht="20.399999999999999" x14ac:dyDescent="0.3">
      <c r="A78" s="155"/>
      <c r="B78" s="124" t="s">
        <v>210</v>
      </c>
      <c r="C78" s="427" t="s">
        <v>208</v>
      </c>
      <c r="D78" s="427"/>
      <c r="E78" s="427"/>
      <c r="F78" s="154" t="s">
        <v>209</v>
      </c>
      <c r="G78" s="153">
        <v>46</v>
      </c>
      <c r="H78" s="135"/>
      <c r="I78" s="153">
        <v>46</v>
      </c>
      <c r="J78" s="152"/>
      <c r="K78" s="135"/>
      <c r="L78" s="151">
        <v>101.9</v>
      </c>
      <c r="M78" s="135"/>
      <c r="N78" s="339">
        <v>1856.6</v>
      </c>
      <c r="AG78" s="134"/>
      <c r="AH78" s="116"/>
      <c r="AK78" s="98" t="s">
        <v>208</v>
      </c>
      <c r="AM78" s="116"/>
    </row>
    <row r="79" spans="1:39" s="100" customFormat="1" ht="30.6" customHeight="1" x14ac:dyDescent="0.3">
      <c r="A79" s="145"/>
      <c r="B79" s="144"/>
      <c r="C79" s="433" t="s">
        <v>203</v>
      </c>
      <c r="D79" s="433"/>
      <c r="E79" s="433"/>
      <c r="F79" s="143"/>
      <c r="G79" s="141"/>
      <c r="H79" s="141"/>
      <c r="I79" s="141"/>
      <c r="J79" s="142"/>
      <c r="K79" s="141"/>
      <c r="L79" s="149">
        <v>542.83000000000004</v>
      </c>
      <c r="M79" s="139"/>
      <c r="N79" s="342">
        <v>9717.0300000000007</v>
      </c>
      <c r="AG79" s="134"/>
      <c r="AH79" s="116"/>
      <c r="AM79" s="116" t="s">
        <v>203</v>
      </c>
    </row>
    <row r="80" spans="1:39" s="100" customFormat="1" ht="27" customHeight="1" x14ac:dyDescent="0.3">
      <c r="A80" s="148" t="s">
        <v>725</v>
      </c>
      <c r="B80" s="147" t="s">
        <v>206</v>
      </c>
      <c r="C80" s="433" t="s">
        <v>204</v>
      </c>
      <c r="D80" s="433"/>
      <c r="E80" s="433"/>
      <c r="F80" s="143" t="s">
        <v>205</v>
      </c>
      <c r="G80" s="141"/>
      <c r="H80" s="141"/>
      <c r="I80" s="146">
        <v>4</v>
      </c>
      <c r="J80" s="140">
        <v>8101.34</v>
      </c>
      <c r="K80" s="141"/>
      <c r="L80" s="140">
        <v>32405.360000000001</v>
      </c>
      <c r="M80" s="162">
        <v>7.23</v>
      </c>
      <c r="N80" s="342">
        <v>234290.75</v>
      </c>
      <c r="AG80" s="134"/>
      <c r="AH80" s="116" t="s">
        <v>204</v>
      </c>
      <c r="AM80" s="116"/>
    </row>
    <row r="81" spans="1:41" s="100" customFormat="1" ht="27.6" customHeight="1" x14ac:dyDescent="0.3">
      <c r="A81" s="145"/>
      <c r="B81" s="144"/>
      <c r="C81" s="433" t="s">
        <v>203</v>
      </c>
      <c r="D81" s="433"/>
      <c r="E81" s="433"/>
      <c r="F81" s="143"/>
      <c r="G81" s="141"/>
      <c r="H81" s="141"/>
      <c r="I81" s="141"/>
      <c r="J81" s="142"/>
      <c r="K81" s="141"/>
      <c r="L81" s="140">
        <v>32405.360000000001</v>
      </c>
      <c r="M81" s="139"/>
      <c r="N81" s="342">
        <v>234290.75</v>
      </c>
      <c r="AG81" s="134"/>
      <c r="AH81" s="116"/>
      <c r="AM81" s="116" t="s">
        <v>203</v>
      </c>
    </row>
    <row r="82" spans="1:41" s="100" customFormat="1" ht="0" hidden="1" customHeight="1" x14ac:dyDescent="0.3">
      <c r="A82" s="137"/>
      <c r="B82" s="114"/>
      <c r="C82" s="114"/>
      <c r="D82" s="114"/>
      <c r="E82" s="114"/>
      <c r="F82" s="136"/>
      <c r="G82" s="136"/>
      <c r="H82" s="136"/>
      <c r="I82" s="136"/>
      <c r="J82" s="115"/>
      <c r="K82" s="136"/>
      <c r="L82" s="115"/>
      <c r="M82" s="135"/>
      <c r="N82" s="115"/>
      <c r="AG82" s="134"/>
      <c r="AH82" s="116"/>
      <c r="AM82" s="116"/>
    </row>
    <row r="83" spans="1:41" s="100" customFormat="1" ht="11.25" hidden="1" customHeight="1" x14ac:dyDescent="0.3">
      <c r="B83" s="102"/>
      <c r="C83" s="102"/>
      <c r="D83" s="102"/>
      <c r="E83" s="102"/>
      <c r="F83" s="102"/>
      <c r="G83" s="102"/>
      <c r="H83" s="102"/>
      <c r="I83" s="102"/>
      <c r="J83" s="102"/>
      <c r="K83" s="102"/>
      <c r="L83" s="133"/>
      <c r="M83" s="133"/>
      <c r="N83" s="133"/>
    </row>
    <row r="84" spans="1:41" s="100" customFormat="1" ht="14.4" x14ac:dyDescent="0.3">
      <c r="A84" s="132"/>
      <c r="B84" s="131"/>
      <c r="C84" s="433" t="s">
        <v>202</v>
      </c>
      <c r="D84" s="433"/>
      <c r="E84" s="433"/>
      <c r="F84" s="433"/>
      <c r="G84" s="433"/>
      <c r="H84" s="433"/>
      <c r="I84" s="433"/>
      <c r="J84" s="433"/>
      <c r="K84" s="433"/>
      <c r="L84" s="130"/>
      <c r="M84" s="129"/>
      <c r="N84" s="128"/>
      <c r="AN84" s="116" t="s">
        <v>202</v>
      </c>
    </row>
    <row r="85" spans="1:41" s="100" customFormat="1" ht="14.4" x14ac:dyDescent="0.3">
      <c r="A85" s="120"/>
      <c r="B85" s="124"/>
      <c r="C85" s="427" t="s">
        <v>201</v>
      </c>
      <c r="D85" s="427"/>
      <c r="E85" s="427"/>
      <c r="F85" s="427"/>
      <c r="G85" s="427"/>
      <c r="H85" s="427"/>
      <c r="I85" s="427"/>
      <c r="J85" s="427"/>
      <c r="K85" s="427"/>
      <c r="L85" s="125">
        <v>35391.949999999997</v>
      </c>
      <c r="M85" s="122"/>
      <c r="N85" s="127">
        <v>266903.98</v>
      </c>
      <c r="AN85" s="116"/>
      <c r="AO85" s="98" t="s">
        <v>201</v>
      </c>
    </row>
    <row r="86" spans="1:41" s="100" customFormat="1" ht="14.4" x14ac:dyDescent="0.3">
      <c r="A86" s="120"/>
      <c r="B86" s="124"/>
      <c r="C86" s="427" t="s">
        <v>195</v>
      </c>
      <c r="D86" s="427"/>
      <c r="E86" s="427"/>
      <c r="F86" s="427"/>
      <c r="G86" s="427"/>
      <c r="H86" s="427"/>
      <c r="I86" s="427"/>
      <c r="J86" s="427"/>
      <c r="K86" s="427"/>
      <c r="L86" s="126"/>
      <c r="M86" s="122"/>
      <c r="N86" s="121"/>
      <c r="AN86" s="116"/>
      <c r="AO86" s="98" t="s">
        <v>195</v>
      </c>
    </row>
    <row r="87" spans="1:41" s="100" customFormat="1" ht="14.4" x14ac:dyDescent="0.3">
      <c r="A87" s="120"/>
      <c r="B87" s="124"/>
      <c r="C87" s="427" t="s">
        <v>200</v>
      </c>
      <c r="D87" s="427"/>
      <c r="E87" s="427"/>
      <c r="F87" s="427"/>
      <c r="G87" s="427"/>
      <c r="H87" s="427"/>
      <c r="I87" s="427"/>
      <c r="J87" s="427"/>
      <c r="K87" s="427"/>
      <c r="L87" s="123">
        <v>941.82</v>
      </c>
      <c r="M87" s="122"/>
      <c r="N87" s="127">
        <v>17159.96</v>
      </c>
      <c r="AN87" s="116"/>
      <c r="AO87" s="98" t="s">
        <v>200</v>
      </c>
    </row>
    <row r="88" spans="1:41" s="100" customFormat="1" ht="14.4" x14ac:dyDescent="0.3">
      <c r="A88" s="120"/>
      <c r="B88" s="124"/>
      <c r="C88" s="427" t="s">
        <v>199</v>
      </c>
      <c r="D88" s="427"/>
      <c r="E88" s="427"/>
      <c r="F88" s="427"/>
      <c r="G88" s="427"/>
      <c r="H88" s="427"/>
      <c r="I88" s="427"/>
      <c r="J88" s="427"/>
      <c r="K88" s="427"/>
      <c r="L88" s="123">
        <v>204.14</v>
      </c>
      <c r="M88" s="122"/>
      <c r="N88" s="127">
        <v>2145.5100000000002</v>
      </c>
      <c r="AN88" s="116"/>
      <c r="AO88" s="98" t="s">
        <v>199</v>
      </c>
    </row>
    <row r="89" spans="1:41" s="100" customFormat="1" ht="14.4" x14ac:dyDescent="0.3">
      <c r="A89" s="120"/>
      <c r="B89" s="124"/>
      <c r="C89" s="427" t="s">
        <v>198</v>
      </c>
      <c r="D89" s="427"/>
      <c r="E89" s="427"/>
      <c r="F89" s="427"/>
      <c r="G89" s="427"/>
      <c r="H89" s="427"/>
      <c r="I89" s="427"/>
      <c r="J89" s="427"/>
      <c r="K89" s="427"/>
      <c r="L89" s="123">
        <v>14.04</v>
      </c>
      <c r="M89" s="122"/>
      <c r="N89" s="343">
        <v>255.81</v>
      </c>
      <c r="AN89" s="116"/>
      <c r="AO89" s="98" t="s">
        <v>198</v>
      </c>
    </row>
    <row r="90" spans="1:41" s="100" customFormat="1" ht="14.4" x14ac:dyDescent="0.3">
      <c r="A90" s="120"/>
      <c r="B90" s="124"/>
      <c r="C90" s="427" t="s">
        <v>197</v>
      </c>
      <c r="D90" s="427"/>
      <c r="E90" s="427"/>
      <c r="F90" s="427"/>
      <c r="G90" s="427"/>
      <c r="H90" s="427"/>
      <c r="I90" s="427"/>
      <c r="J90" s="427"/>
      <c r="K90" s="427"/>
      <c r="L90" s="125">
        <v>34245.99</v>
      </c>
      <c r="M90" s="122"/>
      <c r="N90" s="127">
        <v>247598.51</v>
      </c>
      <c r="AN90" s="116"/>
      <c r="AO90" s="98" t="s">
        <v>197</v>
      </c>
    </row>
    <row r="91" spans="1:41" s="100" customFormat="1" ht="14.4" x14ac:dyDescent="0.3">
      <c r="A91" s="120"/>
      <c r="B91" s="124"/>
      <c r="C91" s="427" t="s">
        <v>196</v>
      </c>
      <c r="D91" s="427"/>
      <c r="E91" s="427"/>
      <c r="F91" s="427"/>
      <c r="G91" s="427"/>
      <c r="H91" s="427"/>
      <c r="I91" s="427"/>
      <c r="J91" s="427"/>
      <c r="K91" s="427"/>
      <c r="L91" s="125">
        <v>36780.050000000003</v>
      </c>
      <c r="M91" s="122"/>
      <c r="N91" s="127">
        <v>292194.99</v>
      </c>
      <c r="AN91" s="116"/>
      <c r="AO91" s="98" t="s">
        <v>196</v>
      </c>
    </row>
    <row r="92" spans="1:41" s="100" customFormat="1" ht="14.4" x14ac:dyDescent="0.3">
      <c r="A92" s="120"/>
      <c r="B92" s="124"/>
      <c r="C92" s="427" t="s">
        <v>195</v>
      </c>
      <c r="D92" s="427"/>
      <c r="E92" s="427"/>
      <c r="F92" s="427"/>
      <c r="G92" s="427"/>
      <c r="H92" s="427"/>
      <c r="I92" s="427"/>
      <c r="J92" s="427"/>
      <c r="K92" s="427"/>
      <c r="L92" s="126"/>
      <c r="M92" s="122"/>
      <c r="N92" s="121"/>
      <c r="AN92" s="116"/>
      <c r="AO92" s="98" t="s">
        <v>195</v>
      </c>
    </row>
    <row r="93" spans="1:41" s="100" customFormat="1" ht="14.4" x14ac:dyDescent="0.3">
      <c r="A93" s="120"/>
      <c r="B93" s="124"/>
      <c r="C93" s="427" t="s">
        <v>194</v>
      </c>
      <c r="D93" s="427"/>
      <c r="E93" s="427"/>
      <c r="F93" s="427"/>
      <c r="G93" s="427"/>
      <c r="H93" s="427"/>
      <c r="I93" s="427"/>
      <c r="J93" s="427"/>
      <c r="K93" s="427"/>
      <c r="L93" s="123">
        <v>941.82</v>
      </c>
      <c r="M93" s="122"/>
      <c r="N93" s="127">
        <v>17159.96</v>
      </c>
      <c r="AN93" s="116"/>
      <c r="AO93" s="98" t="s">
        <v>194</v>
      </c>
    </row>
    <row r="94" spans="1:41" s="100" customFormat="1" ht="14.4" x14ac:dyDescent="0.3">
      <c r="A94" s="120"/>
      <c r="B94" s="124"/>
      <c r="C94" s="427" t="s">
        <v>193</v>
      </c>
      <c r="D94" s="427"/>
      <c r="E94" s="427"/>
      <c r="F94" s="427"/>
      <c r="G94" s="427"/>
      <c r="H94" s="427"/>
      <c r="I94" s="427"/>
      <c r="J94" s="427"/>
      <c r="K94" s="427"/>
      <c r="L94" s="123">
        <v>204.14</v>
      </c>
      <c r="M94" s="122"/>
      <c r="N94" s="127">
        <v>2145.5100000000002</v>
      </c>
      <c r="AN94" s="116"/>
      <c r="AO94" s="98" t="s">
        <v>193</v>
      </c>
    </row>
    <row r="95" spans="1:41" s="100" customFormat="1" ht="14.4" x14ac:dyDescent="0.3">
      <c r="A95" s="120"/>
      <c r="B95" s="124"/>
      <c r="C95" s="427" t="s">
        <v>192</v>
      </c>
      <c r="D95" s="427"/>
      <c r="E95" s="427"/>
      <c r="F95" s="427"/>
      <c r="G95" s="427"/>
      <c r="H95" s="427"/>
      <c r="I95" s="427"/>
      <c r="J95" s="427"/>
      <c r="K95" s="427"/>
      <c r="L95" s="123">
        <v>14.04</v>
      </c>
      <c r="M95" s="122"/>
      <c r="N95" s="343">
        <v>255.81</v>
      </c>
      <c r="AN95" s="116"/>
      <c r="AO95" s="98" t="s">
        <v>192</v>
      </c>
    </row>
    <row r="96" spans="1:41" s="100" customFormat="1" ht="14.4" x14ac:dyDescent="0.3">
      <c r="A96" s="120"/>
      <c r="B96" s="124"/>
      <c r="C96" s="427" t="s">
        <v>191</v>
      </c>
      <c r="D96" s="427"/>
      <c r="E96" s="427"/>
      <c r="F96" s="427"/>
      <c r="G96" s="427"/>
      <c r="H96" s="427"/>
      <c r="I96" s="427"/>
      <c r="J96" s="427"/>
      <c r="K96" s="427"/>
      <c r="L96" s="125">
        <v>34245.99</v>
      </c>
      <c r="M96" s="122"/>
      <c r="N96" s="127">
        <v>247598.51</v>
      </c>
      <c r="AN96" s="116"/>
      <c r="AO96" s="98" t="s">
        <v>191</v>
      </c>
    </row>
    <row r="97" spans="1:46" s="100" customFormat="1" ht="14.4" x14ac:dyDescent="0.3">
      <c r="A97" s="120"/>
      <c r="B97" s="124"/>
      <c r="C97" s="427" t="s">
        <v>190</v>
      </c>
      <c r="D97" s="427"/>
      <c r="E97" s="427"/>
      <c r="F97" s="427"/>
      <c r="G97" s="427"/>
      <c r="H97" s="427"/>
      <c r="I97" s="427"/>
      <c r="J97" s="427"/>
      <c r="K97" s="427"/>
      <c r="L97" s="123">
        <v>911.68</v>
      </c>
      <c r="M97" s="122"/>
      <c r="N97" s="127">
        <v>16610.77</v>
      </c>
      <c r="AN97" s="116"/>
      <c r="AO97" s="98" t="s">
        <v>190</v>
      </c>
    </row>
    <row r="98" spans="1:46" s="100" customFormat="1" ht="14.4" x14ac:dyDescent="0.3">
      <c r="A98" s="120"/>
      <c r="B98" s="124"/>
      <c r="C98" s="427" t="s">
        <v>189</v>
      </c>
      <c r="D98" s="427"/>
      <c r="E98" s="427"/>
      <c r="F98" s="427"/>
      <c r="G98" s="427"/>
      <c r="H98" s="427"/>
      <c r="I98" s="427"/>
      <c r="J98" s="427"/>
      <c r="K98" s="427"/>
      <c r="L98" s="123">
        <v>476.42</v>
      </c>
      <c r="M98" s="122"/>
      <c r="N98" s="127">
        <v>8680.24</v>
      </c>
      <c r="AN98" s="116"/>
      <c r="AO98" s="98" t="s">
        <v>189</v>
      </c>
    </row>
    <row r="99" spans="1:46" s="100" customFormat="1" ht="14.4" x14ac:dyDescent="0.3">
      <c r="A99" s="120"/>
      <c r="B99" s="124"/>
      <c r="C99" s="427" t="s">
        <v>188</v>
      </c>
      <c r="D99" s="427"/>
      <c r="E99" s="427"/>
      <c r="F99" s="427"/>
      <c r="G99" s="427"/>
      <c r="H99" s="427"/>
      <c r="I99" s="427"/>
      <c r="J99" s="427"/>
      <c r="K99" s="427"/>
      <c r="L99" s="123">
        <v>955.86</v>
      </c>
      <c r="M99" s="122"/>
      <c r="N99" s="127">
        <v>17415.77</v>
      </c>
      <c r="AN99" s="116"/>
      <c r="AO99" s="98" t="s">
        <v>188</v>
      </c>
    </row>
    <row r="100" spans="1:46" s="100" customFormat="1" ht="14.4" x14ac:dyDescent="0.3">
      <c r="A100" s="120"/>
      <c r="B100" s="124"/>
      <c r="C100" s="427" t="s">
        <v>187</v>
      </c>
      <c r="D100" s="427"/>
      <c r="E100" s="427"/>
      <c r="F100" s="427"/>
      <c r="G100" s="427"/>
      <c r="H100" s="427"/>
      <c r="I100" s="427"/>
      <c r="J100" s="427"/>
      <c r="K100" s="427"/>
      <c r="L100" s="123">
        <v>911.68</v>
      </c>
      <c r="M100" s="122"/>
      <c r="N100" s="127">
        <v>16610.77</v>
      </c>
      <c r="AN100" s="116"/>
      <c r="AO100" s="98" t="s">
        <v>187</v>
      </c>
    </row>
    <row r="101" spans="1:46" s="100" customFormat="1" ht="14.4" x14ac:dyDescent="0.3">
      <c r="A101" s="120"/>
      <c r="B101" s="124"/>
      <c r="C101" s="427" t="s">
        <v>186</v>
      </c>
      <c r="D101" s="427"/>
      <c r="E101" s="427"/>
      <c r="F101" s="427"/>
      <c r="G101" s="427"/>
      <c r="H101" s="427"/>
      <c r="I101" s="427"/>
      <c r="J101" s="427"/>
      <c r="K101" s="427"/>
      <c r="L101" s="123">
        <v>476.42</v>
      </c>
      <c r="M101" s="122"/>
      <c r="N101" s="127">
        <v>8680.24</v>
      </c>
      <c r="AN101" s="116"/>
      <c r="AO101" s="98" t="s">
        <v>186</v>
      </c>
    </row>
    <row r="102" spans="1:46" s="100" customFormat="1" ht="14.4" x14ac:dyDescent="0.3">
      <c r="A102" s="120"/>
      <c r="B102" s="119"/>
      <c r="C102" s="439" t="s">
        <v>185</v>
      </c>
      <c r="D102" s="439"/>
      <c r="E102" s="439"/>
      <c r="F102" s="439"/>
      <c r="G102" s="439"/>
      <c r="H102" s="439"/>
      <c r="I102" s="439"/>
      <c r="J102" s="439"/>
      <c r="K102" s="439"/>
      <c r="L102" s="113">
        <v>36780.050000000003</v>
      </c>
      <c r="M102" s="118"/>
      <c r="N102" s="117">
        <v>292194.99</v>
      </c>
      <c r="AN102" s="116"/>
      <c r="AP102" s="116" t="s">
        <v>185</v>
      </c>
    </row>
    <row r="103" spans="1:46" s="100" customFormat="1" ht="13.5" hidden="1" customHeight="1" x14ac:dyDescent="0.3">
      <c r="B103" s="115"/>
      <c r="C103" s="114"/>
      <c r="D103" s="114"/>
      <c r="E103" s="114"/>
      <c r="F103" s="114"/>
      <c r="G103" s="114"/>
      <c r="H103" s="114"/>
      <c r="I103" s="114"/>
      <c r="J103" s="114"/>
      <c r="K103" s="114"/>
      <c r="L103" s="113"/>
      <c r="M103" s="112"/>
      <c r="N103" s="111"/>
    </row>
    <row r="104" spans="1:46" s="100" customFormat="1" ht="26.25" customHeight="1" x14ac:dyDescent="0.3">
      <c r="A104" s="110"/>
      <c r="B104" s="109"/>
      <c r="C104" s="109"/>
      <c r="D104" s="109"/>
      <c r="E104" s="109"/>
      <c r="F104" s="109"/>
      <c r="G104" s="109"/>
      <c r="H104" s="109"/>
      <c r="I104" s="109"/>
      <c r="J104" s="109"/>
      <c r="K104" s="109"/>
      <c r="L104" s="109"/>
      <c r="M104" s="109"/>
      <c r="N104" s="109"/>
    </row>
    <row r="105" spans="1:46" s="103" customFormat="1" ht="14.4" x14ac:dyDescent="0.3">
      <c r="A105" s="106"/>
      <c r="B105" s="107" t="s">
        <v>184</v>
      </c>
      <c r="C105" s="437"/>
      <c r="D105" s="437"/>
      <c r="E105" s="437"/>
      <c r="F105" s="437"/>
      <c r="G105" s="437"/>
      <c r="H105" s="438" t="s">
        <v>726</v>
      </c>
      <c r="I105" s="438"/>
      <c r="J105" s="438"/>
      <c r="K105" s="438"/>
      <c r="L105" s="438"/>
      <c r="M105" s="100"/>
      <c r="N105" s="100"/>
      <c r="O105" s="100"/>
      <c r="P105" s="100"/>
      <c r="Q105" s="100"/>
      <c r="R105" s="100"/>
      <c r="S105" s="100"/>
      <c r="T105" s="100"/>
      <c r="U105" s="100"/>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t="s">
        <v>277</v>
      </c>
      <c r="AR105" s="104" t="s">
        <v>726</v>
      </c>
      <c r="AS105" s="104"/>
      <c r="AT105" s="104"/>
    </row>
    <row r="106" spans="1:46" s="344" customFormat="1" ht="16.5" customHeight="1" x14ac:dyDescent="0.3">
      <c r="A106" s="188"/>
      <c r="B106" s="107"/>
      <c r="C106" s="436" t="s">
        <v>59</v>
      </c>
      <c r="D106" s="436"/>
      <c r="E106" s="436"/>
      <c r="F106" s="436"/>
      <c r="G106" s="436"/>
      <c r="H106" s="436"/>
      <c r="I106" s="436"/>
      <c r="J106" s="436"/>
      <c r="K106" s="436"/>
      <c r="L106" s="436"/>
      <c r="V106" s="345"/>
      <c r="W106" s="345"/>
      <c r="X106" s="345"/>
      <c r="Y106" s="345"/>
      <c r="Z106" s="345"/>
      <c r="AA106" s="345"/>
      <c r="AB106" s="345"/>
      <c r="AC106" s="345"/>
      <c r="AD106" s="345"/>
      <c r="AE106" s="345"/>
      <c r="AF106" s="345"/>
      <c r="AG106" s="345"/>
      <c r="AH106" s="345"/>
      <c r="AI106" s="345"/>
      <c r="AJ106" s="345"/>
      <c r="AK106" s="345"/>
      <c r="AL106" s="345"/>
      <c r="AM106" s="345"/>
      <c r="AN106" s="345"/>
      <c r="AO106" s="345"/>
      <c r="AP106" s="345"/>
      <c r="AQ106" s="345"/>
      <c r="AR106" s="345"/>
      <c r="AS106" s="345"/>
      <c r="AT106" s="345"/>
    </row>
    <row r="107" spans="1:46" s="103" customFormat="1" ht="14.4" x14ac:dyDescent="0.3">
      <c r="A107" s="106"/>
      <c r="B107" s="107" t="s">
        <v>183</v>
      </c>
      <c r="C107" s="437"/>
      <c r="D107" s="437"/>
      <c r="E107" s="437"/>
      <c r="F107" s="437"/>
      <c r="G107" s="437"/>
      <c r="H107" s="438" t="s">
        <v>58</v>
      </c>
      <c r="I107" s="438"/>
      <c r="J107" s="438"/>
      <c r="K107" s="438"/>
      <c r="L107" s="438"/>
      <c r="M107" s="100"/>
      <c r="N107" s="100"/>
      <c r="O107" s="100"/>
      <c r="P107" s="100"/>
      <c r="Q107" s="100"/>
      <c r="R107" s="100"/>
      <c r="S107" s="100"/>
      <c r="T107" s="100"/>
      <c r="U107" s="100"/>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t="s">
        <v>277</v>
      </c>
      <c r="AT107" s="104" t="s">
        <v>58</v>
      </c>
    </row>
    <row r="108" spans="1:46" s="344" customFormat="1" ht="16.5" customHeight="1" x14ac:dyDescent="0.3">
      <c r="A108" s="188"/>
      <c r="C108" s="436" t="s">
        <v>59</v>
      </c>
      <c r="D108" s="436"/>
      <c r="E108" s="436"/>
      <c r="F108" s="436"/>
      <c r="G108" s="436"/>
      <c r="H108" s="436"/>
      <c r="I108" s="436"/>
      <c r="J108" s="436"/>
      <c r="K108" s="436"/>
      <c r="L108" s="436"/>
      <c r="V108" s="345"/>
      <c r="W108" s="345"/>
      <c r="X108" s="345"/>
      <c r="Y108" s="345"/>
      <c r="Z108" s="345"/>
      <c r="AA108" s="345"/>
      <c r="AB108" s="345"/>
      <c r="AC108" s="345"/>
      <c r="AD108" s="345"/>
      <c r="AE108" s="345"/>
      <c r="AF108" s="345"/>
      <c r="AG108" s="345"/>
      <c r="AH108" s="345"/>
      <c r="AI108" s="345"/>
      <c r="AJ108" s="345"/>
      <c r="AK108" s="345"/>
      <c r="AL108" s="345"/>
      <c r="AM108" s="345"/>
      <c r="AN108" s="345"/>
      <c r="AO108" s="345"/>
      <c r="AP108" s="345"/>
      <c r="AQ108" s="345"/>
      <c r="AR108" s="345"/>
      <c r="AS108" s="345"/>
      <c r="AT108" s="345"/>
    </row>
    <row r="109" spans="1:46" s="103" customFormat="1" ht="19.5" customHeight="1" x14ac:dyDescent="0.2">
      <c r="A109" s="106"/>
      <c r="C109" s="105"/>
      <c r="D109" s="105"/>
      <c r="E109" s="105"/>
      <c r="F109" s="105"/>
      <c r="G109" s="105"/>
      <c r="H109" s="105"/>
      <c r="I109" s="105"/>
      <c r="J109" s="105"/>
      <c r="K109" s="105"/>
      <c r="L109" s="105"/>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row>
    <row r="110" spans="1:46" s="100" customFormat="1" ht="22.5" customHeight="1" x14ac:dyDescent="0.3">
      <c r="A110" s="435" t="s">
        <v>182</v>
      </c>
      <c r="B110" s="435"/>
      <c r="C110" s="435"/>
      <c r="D110" s="435"/>
      <c r="E110" s="435"/>
      <c r="F110" s="435"/>
      <c r="G110" s="435"/>
      <c r="H110" s="435"/>
      <c r="I110" s="435"/>
      <c r="J110" s="435"/>
      <c r="K110" s="435"/>
      <c r="L110" s="435"/>
      <c r="M110" s="435"/>
      <c r="N110" s="435"/>
      <c r="O110" s="102"/>
      <c r="P110" s="102"/>
    </row>
    <row r="111" spans="1:46" s="100" customFormat="1" ht="12.75" customHeight="1" x14ac:dyDescent="0.3">
      <c r="A111" s="435" t="s">
        <v>181</v>
      </c>
      <c r="B111" s="435"/>
      <c r="C111" s="435"/>
      <c r="D111" s="435"/>
      <c r="E111" s="435"/>
      <c r="F111" s="435"/>
      <c r="G111" s="435"/>
      <c r="H111" s="435"/>
      <c r="I111" s="435"/>
      <c r="J111" s="435"/>
      <c r="K111" s="435"/>
      <c r="L111" s="435"/>
      <c r="M111" s="435"/>
      <c r="N111" s="435"/>
      <c r="O111" s="102"/>
      <c r="P111" s="102"/>
    </row>
    <row r="112" spans="1:46" s="100" customFormat="1" ht="12.75" customHeight="1" x14ac:dyDescent="0.3">
      <c r="A112" s="435" t="s">
        <v>180</v>
      </c>
      <c r="B112" s="435"/>
      <c r="C112" s="435"/>
      <c r="D112" s="435"/>
      <c r="E112" s="435"/>
      <c r="F112" s="435"/>
      <c r="G112" s="435"/>
      <c r="H112" s="435"/>
      <c r="I112" s="435"/>
      <c r="J112" s="435"/>
      <c r="K112" s="435"/>
      <c r="L112" s="435"/>
      <c r="M112" s="435"/>
      <c r="N112" s="435"/>
      <c r="O112" s="102"/>
      <c r="P112" s="102"/>
    </row>
    <row r="113" spans="2:6" s="100" customFormat="1" ht="19.5" customHeight="1" x14ac:dyDescent="0.3"/>
    <row r="114" spans="2:6" s="100" customFormat="1" ht="14.4" x14ac:dyDescent="0.3">
      <c r="B114" s="101"/>
      <c r="D114" s="101"/>
      <c r="F114" s="101"/>
    </row>
  </sheetData>
  <mergeCells count="105">
    <mergeCell ref="A112:N112"/>
    <mergeCell ref="C106:L106"/>
    <mergeCell ref="C107:G107"/>
    <mergeCell ref="H107:L107"/>
    <mergeCell ref="C108:L108"/>
    <mergeCell ref="A110:N110"/>
    <mergeCell ref="A111:N111"/>
    <mergeCell ref="C99:K99"/>
    <mergeCell ref="C100:K100"/>
    <mergeCell ref="C101:K101"/>
    <mergeCell ref="C102:K102"/>
    <mergeCell ref="C105:G105"/>
    <mergeCell ref="H105:L105"/>
    <mergeCell ref="C93:K93"/>
    <mergeCell ref="C94:K94"/>
    <mergeCell ref="C95:K95"/>
    <mergeCell ref="C96:K96"/>
    <mergeCell ref="C97:K97"/>
    <mergeCell ref="C98:K98"/>
    <mergeCell ref="C87:K87"/>
    <mergeCell ref="C88:K88"/>
    <mergeCell ref="C89:K89"/>
    <mergeCell ref="C90:K90"/>
    <mergeCell ref="C91:K91"/>
    <mergeCell ref="C92:K92"/>
    <mergeCell ref="C79:E79"/>
    <mergeCell ref="C80:E80"/>
    <mergeCell ref="C81:E81"/>
    <mergeCell ref="C84:K84"/>
    <mergeCell ref="C85:K85"/>
    <mergeCell ref="C86:K86"/>
    <mergeCell ref="C73:E73"/>
    <mergeCell ref="C74:E74"/>
    <mergeCell ref="C75:E75"/>
    <mergeCell ref="C76:E76"/>
    <mergeCell ref="C77:E77"/>
    <mergeCell ref="C78:E78"/>
    <mergeCell ref="C67:E67"/>
    <mergeCell ref="C68:N68"/>
    <mergeCell ref="C69:E69"/>
    <mergeCell ref="C70:E70"/>
    <mergeCell ref="C71:E71"/>
    <mergeCell ref="C72:E72"/>
    <mergeCell ref="C61:E61"/>
    <mergeCell ref="C62:E62"/>
    <mergeCell ref="C63:E63"/>
    <mergeCell ref="C64:E64"/>
    <mergeCell ref="C65:E65"/>
    <mergeCell ref="C66:E66"/>
    <mergeCell ref="C55:E55"/>
    <mergeCell ref="C56:E56"/>
    <mergeCell ref="C57:E57"/>
    <mergeCell ref="C58:E58"/>
    <mergeCell ref="C59:E59"/>
    <mergeCell ref="C60:E60"/>
    <mergeCell ref="C49:E49"/>
    <mergeCell ref="C50:E50"/>
    <mergeCell ref="C51:E51"/>
    <mergeCell ref="C52:E52"/>
    <mergeCell ref="C53:E53"/>
    <mergeCell ref="C54:E54"/>
    <mergeCell ref="C43:E43"/>
    <mergeCell ref="C44:E44"/>
    <mergeCell ref="C45:E45"/>
    <mergeCell ref="C46:E46"/>
    <mergeCell ref="C47:E47"/>
    <mergeCell ref="C48:E48"/>
    <mergeCell ref="N35:N37"/>
    <mergeCell ref="C38:E38"/>
    <mergeCell ref="A39:N39"/>
    <mergeCell ref="C40:E40"/>
    <mergeCell ref="C41:N41"/>
    <mergeCell ref="C42:E42"/>
    <mergeCell ref="L33:M33"/>
    <mergeCell ref="A35:A37"/>
    <mergeCell ref="B35:B37"/>
    <mergeCell ref="C35:E37"/>
    <mergeCell ref="F35:F37"/>
    <mergeCell ref="G35:I36"/>
    <mergeCell ref="J35:L36"/>
    <mergeCell ref="M35:M37"/>
    <mergeCell ref="A21:N21"/>
    <mergeCell ref="B23:F23"/>
    <mergeCell ref="B24:F24"/>
    <mergeCell ref="D26:F26"/>
    <mergeCell ref="L31:M31"/>
    <mergeCell ref="L32:M32"/>
    <mergeCell ref="A17:N17"/>
    <mergeCell ref="A18:N18"/>
    <mergeCell ref="A20:N20"/>
    <mergeCell ref="A9:F9"/>
    <mergeCell ref="G9:N9"/>
    <mergeCell ref="A10:F10"/>
    <mergeCell ref="G10:N10"/>
    <mergeCell ref="A11:F11"/>
    <mergeCell ref="G11:N11"/>
    <mergeCell ref="G5:N5"/>
    <mergeCell ref="G6:N6"/>
    <mergeCell ref="A7:F7"/>
    <mergeCell ref="G7:N7"/>
    <mergeCell ref="A8:F8"/>
    <mergeCell ref="G8:N8"/>
    <mergeCell ref="A13:N13"/>
    <mergeCell ref="A14:N14"/>
    <mergeCell ref="A16:N16"/>
  </mergeCells>
  <printOptions horizontalCentered="1"/>
  <pageMargins left="0.69999998807907104" right="0.69999998807907104" top="0.75" bottom="0.75" header="0.30000001192092901" footer="0.30000001192092901"/>
  <pageSetup paperSize="9" scale="81" fitToHeight="0" orientation="landscape" r:id="rId1"/>
  <headerFooter>
    <oddHeader>&amp;LГРАНД-Смета, версия 2022.3</oddHeader>
    <oddFooter>&amp;RСтраница &amp;P</oddFooter>
  </headerFooter>
  <rowBreaks count="1" manualBreakCount="1">
    <brk id="34" max="11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90C3-CD29-45E3-B5BC-F7846EC9D0FC}">
  <sheetPr>
    <pageSetUpPr fitToPage="1"/>
  </sheetPr>
  <dimension ref="B1:F30"/>
  <sheetViews>
    <sheetView showGridLines="0" topLeftCell="A13" zoomScale="77" zoomScaleNormal="77" workbookViewId="0">
      <selection activeCell="B15" sqref="B15"/>
    </sheetView>
  </sheetViews>
  <sheetFormatPr defaultColWidth="8.88671875" defaultRowHeight="13.8" outlineLevelRow="1" x14ac:dyDescent="0.3"/>
  <cols>
    <col min="1" max="1" width="5.6640625" style="194" customWidth="1"/>
    <col min="2" max="2" width="3.44140625" style="194" customWidth="1"/>
    <col min="3" max="3" width="25.44140625" style="194" customWidth="1"/>
    <col min="4" max="4" width="36" style="194" customWidth="1"/>
    <col min="5" max="5" width="21.33203125" style="194" customWidth="1"/>
    <col min="6" max="6" width="12.6640625" style="194" customWidth="1"/>
    <col min="7" max="10" width="8.88671875" style="194"/>
    <col min="11" max="11" width="16" style="194" customWidth="1"/>
    <col min="12" max="16384" width="8.88671875" style="194"/>
  </cols>
  <sheetData>
    <row r="1" spans="2:6" x14ac:dyDescent="0.3">
      <c r="B1" s="96"/>
      <c r="C1" s="96"/>
      <c r="D1" s="96"/>
      <c r="E1" s="215" t="s">
        <v>178</v>
      </c>
    </row>
    <row r="2" spans="2:6" ht="14.4" customHeight="1" x14ac:dyDescent="0.3">
      <c r="B2" s="390" t="s">
        <v>177</v>
      </c>
      <c r="C2" s="390"/>
      <c r="D2" s="94"/>
      <c r="E2" s="94"/>
      <c r="F2" s="214"/>
    </row>
    <row r="3" spans="2:6" ht="18" customHeight="1" x14ac:dyDescent="0.3">
      <c r="B3" s="87"/>
      <c r="C3" s="87"/>
      <c r="D3" s="391" t="s">
        <v>176</v>
      </c>
      <c r="E3" s="391"/>
      <c r="F3" s="392"/>
    </row>
    <row r="4" spans="2:6" ht="24.6" customHeight="1" x14ac:dyDescent="0.3">
      <c r="B4" s="394" t="s">
        <v>302</v>
      </c>
      <c r="C4" s="394"/>
      <c r="D4" s="394"/>
      <c r="E4" s="394"/>
      <c r="F4" s="394"/>
    </row>
    <row r="5" spans="2:6" ht="5.4" customHeight="1" x14ac:dyDescent="0.3">
      <c r="B5" s="209"/>
      <c r="C5" s="209"/>
      <c r="D5" s="209"/>
      <c r="E5" s="209"/>
      <c r="F5" s="209"/>
    </row>
    <row r="6" spans="2:6" ht="40.5" customHeight="1" x14ac:dyDescent="0.3">
      <c r="B6" s="395" t="s">
        <v>301</v>
      </c>
      <c r="C6" s="395"/>
      <c r="D6" s="395"/>
      <c r="E6" s="395"/>
      <c r="F6" s="395"/>
    </row>
    <row r="7" spans="2:6" ht="19.2" customHeight="1" x14ac:dyDescent="0.3">
      <c r="B7" s="440" t="s">
        <v>172</v>
      </c>
      <c r="C7" s="440"/>
      <c r="D7" s="440"/>
      <c r="E7" s="440"/>
      <c r="F7" s="213"/>
    </row>
    <row r="8" spans="2:6" x14ac:dyDescent="0.3">
      <c r="B8" s="209"/>
      <c r="C8" s="209"/>
      <c r="D8" s="209"/>
      <c r="E8" s="209"/>
      <c r="F8" s="209"/>
    </row>
    <row r="9" spans="2:6" ht="17.399999999999999" customHeight="1" x14ac:dyDescent="0.3">
      <c r="B9" s="212" t="s">
        <v>171</v>
      </c>
      <c r="C9" s="209"/>
      <c r="D9" s="211"/>
      <c r="E9" s="211"/>
      <c r="F9" s="211"/>
    </row>
    <row r="10" spans="2:6" ht="16.95" customHeight="1" x14ac:dyDescent="0.3">
      <c r="C10" s="393" t="s">
        <v>170</v>
      </c>
      <c r="D10" s="393"/>
      <c r="E10" s="393"/>
      <c r="F10" s="393"/>
    </row>
    <row r="11" spans="2:6" ht="25.2" customHeight="1" x14ac:dyDescent="0.3">
      <c r="B11" s="209" t="s">
        <v>169</v>
      </c>
      <c r="C11" s="209"/>
      <c r="D11" s="210"/>
      <c r="E11" s="210"/>
      <c r="F11" s="210"/>
    </row>
    <row r="12" spans="2:6" ht="24" customHeight="1" x14ac:dyDescent="0.3">
      <c r="C12" s="393" t="s">
        <v>168</v>
      </c>
      <c r="D12" s="393"/>
      <c r="E12" s="393"/>
      <c r="F12" s="393"/>
    </row>
    <row r="13" spans="2:6" ht="24" customHeight="1" x14ac:dyDescent="0.3">
      <c r="C13" s="87"/>
      <c r="D13" s="87"/>
      <c r="E13" s="87"/>
      <c r="F13" s="87"/>
    </row>
    <row r="14" spans="2:6" ht="15" customHeight="1" outlineLevel="1" x14ac:dyDescent="0.3">
      <c r="B14" s="88" t="s">
        <v>730</v>
      </c>
      <c r="C14" s="87"/>
      <c r="D14" s="87"/>
      <c r="E14" s="87"/>
      <c r="F14" s="87"/>
    </row>
    <row r="15" spans="2:6" x14ac:dyDescent="0.3">
      <c r="B15" s="209"/>
      <c r="C15" s="209"/>
      <c r="D15" s="85"/>
      <c r="E15" s="85"/>
      <c r="F15" s="84"/>
    </row>
    <row r="16" spans="2:6" ht="79.95" customHeight="1" x14ac:dyDescent="0.3">
      <c r="B16" s="208" t="s">
        <v>166</v>
      </c>
      <c r="C16" s="207" t="s">
        <v>165</v>
      </c>
      <c r="D16" s="207" t="s">
        <v>164</v>
      </c>
      <c r="E16" s="81" t="s">
        <v>163</v>
      </c>
      <c r="F16" s="81" t="s">
        <v>162</v>
      </c>
    </row>
    <row r="17" spans="2:6" x14ac:dyDescent="0.3">
      <c r="B17" s="79">
        <v>1</v>
      </c>
      <c r="C17" s="80">
        <v>2</v>
      </c>
      <c r="D17" s="80">
        <v>3</v>
      </c>
      <c r="E17" s="79">
        <v>4</v>
      </c>
      <c r="F17" s="79">
        <v>5</v>
      </c>
    </row>
    <row r="18" spans="2:6" ht="21" customHeight="1" x14ac:dyDescent="0.3">
      <c r="B18" s="446" t="s">
        <v>300</v>
      </c>
      <c r="C18" s="447"/>
      <c r="D18" s="447"/>
      <c r="E18" s="447"/>
      <c r="F18" s="447"/>
    </row>
    <row r="19" spans="2:6" ht="79.2" x14ac:dyDescent="0.3">
      <c r="B19" s="443">
        <v>1</v>
      </c>
      <c r="C19" s="206" t="s">
        <v>299</v>
      </c>
      <c r="D19" s="77" t="s">
        <v>728</v>
      </c>
      <c r="E19" s="205" t="s">
        <v>729</v>
      </c>
      <c r="F19" s="346">
        <f>(1165.31*115)*1.04*1.03*0.9</f>
        <v>129196.987452</v>
      </c>
    </row>
    <row r="20" spans="2:6" ht="34.200000000000003" outlineLevel="1" x14ac:dyDescent="0.3">
      <c r="B20" s="444"/>
      <c r="C20" s="204"/>
      <c r="D20" s="74" t="s">
        <v>298</v>
      </c>
      <c r="E20" s="203"/>
      <c r="F20" s="202" t="s">
        <v>116</v>
      </c>
    </row>
    <row r="21" spans="2:6" ht="34.200000000000003" outlineLevel="1" x14ac:dyDescent="0.3">
      <c r="B21" s="444"/>
      <c r="C21" s="204"/>
      <c r="D21" s="74" t="s">
        <v>297</v>
      </c>
      <c r="E21" s="203"/>
      <c r="F21" s="202" t="s">
        <v>116</v>
      </c>
    </row>
    <row r="22" spans="2:6" ht="27" customHeight="1" outlineLevel="1" x14ac:dyDescent="0.3">
      <c r="B22" s="445"/>
      <c r="C22" s="204"/>
      <c r="D22" s="74" t="s">
        <v>727</v>
      </c>
      <c r="E22" s="203"/>
      <c r="F22" s="202" t="s">
        <v>116</v>
      </c>
    </row>
    <row r="23" spans="2:6" ht="14.4" x14ac:dyDescent="0.3">
      <c r="B23" s="200"/>
      <c r="C23" s="448" t="s">
        <v>295</v>
      </c>
      <c r="D23" s="449"/>
      <c r="E23" s="449"/>
      <c r="F23" s="201"/>
    </row>
    <row r="24" spans="2:6" ht="14.4" x14ac:dyDescent="0.3">
      <c r="B24" s="200"/>
      <c r="C24" s="450" t="s">
        <v>294</v>
      </c>
      <c r="D24" s="451"/>
      <c r="E24" s="451"/>
      <c r="F24" s="347">
        <f>F19</f>
        <v>129196.987452</v>
      </c>
    </row>
    <row r="25" spans="2:6" ht="14.4" x14ac:dyDescent="0.3">
      <c r="B25" s="199"/>
      <c r="C25" s="441" t="s">
        <v>110</v>
      </c>
      <c r="D25" s="442"/>
      <c r="E25" s="442"/>
      <c r="F25" s="348">
        <f>F24</f>
        <v>129196.987452</v>
      </c>
    </row>
    <row r="26" spans="2:6" x14ac:dyDescent="0.3">
      <c r="B26" s="198"/>
      <c r="C26" s="197"/>
      <c r="D26" s="64"/>
      <c r="E26" s="196"/>
      <c r="F26" s="195"/>
    </row>
    <row r="27" spans="2:6" x14ac:dyDescent="0.3">
      <c r="B27" s="61" t="s">
        <v>108</v>
      </c>
    </row>
    <row r="28" spans="2:6" x14ac:dyDescent="0.3">
      <c r="B28" s="61" t="s">
        <v>107</v>
      </c>
    </row>
    <row r="30" spans="2:6" x14ac:dyDescent="0.3">
      <c r="B30" s="60"/>
    </row>
  </sheetData>
  <mergeCells count="12">
    <mergeCell ref="C25:E25"/>
    <mergeCell ref="B19:B22"/>
    <mergeCell ref="B18:F18"/>
    <mergeCell ref="C23:E23"/>
    <mergeCell ref="C24:E24"/>
    <mergeCell ref="B2:C2"/>
    <mergeCell ref="D3:F3"/>
    <mergeCell ref="C12:F12"/>
    <mergeCell ref="B7:E7"/>
    <mergeCell ref="C10:F10"/>
    <mergeCell ref="B4:F4"/>
    <mergeCell ref="B6:F6"/>
  </mergeCells>
  <pageMargins left="0.25" right="0.25" top="0.75" bottom="0.75" header="0.3" footer="0.3"/>
  <pageSetup paperSize="9" scale="94" fitToHeight="0" orientation="portrait" verticalDpi="4294967293" r:id="rId1"/>
  <headerFooter>
    <oddFooter>&amp;R&amp;P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209CE-EE47-4B8C-9F1E-C83D18F7F8A0}">
  <sheetPr>
    <pageSetUpPr fitToPage="1"/>
  </sheetPr>
  <dimension ref="B1:F28"/>
  <sheetViews>
    <sheetView showGridLines="0" topLeftCell="B10" zoomScale="86" zoomScaleNormal="86" workbookViewId="0">
      <selection activeCell="D16" sqref="D16"/>
    </sheetView>
  </sheetViews>
  <sheetFormatPr defaultColWidth="8.88671875" defaultRowHeight="13.8" outlineLevelRow="1" x14ac:dyDescent="0.3"/>
  <cols>
    <col min="1" max="1" width="0" style="216" hidden="1" customWidth="1"/>
    <col min="2" max="2" width="3.44140625" style="216" customWidth="1"/>
    <col min="3" max="3" width="25.44140625" style="216" customWidth="1"/>
    <col min="4" max="4" width="36" style="216" customWidth="1"/>
    <col min="5" max="5" width="21.33203125" style="216" customWidth="1"/>
    <col min="6" max="6" width="12.6640625" style="216" customWidth="1"/>
    <col min="7" max="10" width="8.88671875" style="216"/>
    <col min="11" max="11" width="16" style="216" customWidth="1"/>
    <col min="12" max="16384" width="8.88671875" style="216"/>
  </cols>
  <sheetData>
    <row r="1" spans="2:6" x14ac:dyDescent="0.3">
      <c r="B1" s="96"/>
      <c r="C1" s="96"/>
      <c r="D1" s="96"/>
      <c r="E1" s="239" t="s">
        <v>178</v>
      </c>
    </row>
    <row r="2" spans="2:6" ht="14.4" customHeight="1" x14ac:dyDescent="0.3">
      <c r="B2" s="390" t="s">
        <v>177</v>
      </c>
      <c r="C2" s="390"/>
      <c r="D2" s="94"/>
      <c r="E2" s="94"/>
      <c r="F2" s="238"/>
    </row>
    <row r="3" spans="2:6" ht="18" customHeight="1" x14ac:dyDescent="0.3">
      <c r="B3" s="87"/>
      <c r="C3" s="87"/>
      <c r="D3" s="391" t="s">
        <v>176</v>
      </c>
      <c r="E3" s="391"/>
      <c r="F3" s="392"/>
    </row>
    <row r="4" spans="2:6" ht="24.6" customHeight="1" x14ac:dyDescent="0.3">
      <c r="B4" s="394" t="s">
        <v>311</v>
      </c>
      <c r="C4" s="394"/>
      <c r="D4" s="394"/>
      <c r="E4" s="394"/>
      <c r="F4" s="394"/>
    </row>
    <row r="5" spans="2:6" ht="5.4" customHeight="1" x14ac:dyDescent="0.3">
      <c r="B5" s="233"/>
      <c r="C5" s="233"/>
      <c r="D5" s="233"/>
      <c r="E5" s="233"/>
      <c r="F5" s="233"/>
    </row>
    <row r="6" spans="2:6" ht="42" customHeight="1" x14ac:dyDescent="0.3">
      <c r="B6" s="395" t="s">
        <v>310</v>
      </c>
      <c r="C6" s="395"/>
      <c r="D6" s="395"/>
      <c r="E6" s="395"/>
      <c r="F6" s="395"/>
    </row>
    <row r="7" spans="2:6" ht="19.2" customHeight="1" x14ac:dyDescent="0.3">
      <c r="B7" s="462" t="s">
        <v>172</v>
      </c>
      <c r="C7" s="462"/>
      <c r="D7" s="462"/>
      <c r="E7" s="462"/>
      <c r="F7" s="237"/>
    </row>
    <row r="8" spans="2:6" x14ac:dyDescent="0.3">
      <c r="B8" s="233"/>
      <c r="C8" s="233"/>
      <c r="D8" s="233"/>
      <c r="E8" s="233"/>
      <c r="F8" s="233"/>
    </row>
    <row r="9" spans="2:6" ht="17.399999999999999" customHeight="1" x14ac:dyDescent="0.3">
      <c r="B9" s="236" t="s">
        <v>171</v>
      </c>
      <c r="C9" s="233"/>
      <c r="D9" s="235"/>
      <c r="E9" s="235"/>
      <c r="F9" s="235"/>
    </row>
    <row r="10" spans="2:6" ht="16.95" customHeight="1" x14ac:dyDescent="0.3">
      <c r="C10" s="393" t="s">
        <v>170</v>
      </c>
      <c r="D10" s="393"/>
      <c r="E10" s="393"/>
      <c r="F10" s="393"/>
    </row>
    <row r="11" spans="2:6" ht="25.2" customHeight="1" x14ac:dyDescent="0.3">
      <c r="B11" s="233" t="s">
        <v>169</v>
      </c>
      <c r="C11" s="233"/>
      <c r="D11" s="234"/>
      <c r="E11" s="234"/>
      <c r="F11" s="234"/>
    </row>
    <row r="12" spans="2:6" ht="24" customHeight="1" x14ac:dyDescent="0.3">
      <c r="C12" s="393" t="s">
        <v>168</v>
      </c>
      <c r="D12" s="393"/>
      <c r="E12" s="393"/>
      <c r="F12" s="393"/>
    </row>
    <row r="13" spans="2:6" ht="24" customHeight="1" x14ac:dyDescent="0.3">
      <c r="C13" s="87"/>
      <c r="D13" s="87"/>
      <c r="E13" s="87"/>
      <c r="F13" s="87"/>
    </row>
    <row r="14" spans="2:6" ht="15" customHeight="1" outlineLevel="1" x14ac:dyDescent="0.3">
      <c r="B14" s="88" t="s">
        <v>733</v>
      </c>
      <c r="C14" s="87"/>
      <c r="D14" s="354">
        <f>F23</f>
        <v>548.00855200000001</v>
      </c>
      <c r="E14" s="87"/>
      <c r="F14" s="87"/>
    </row>
    <row r="15" spans="2:6" x14ac:dyDescent="0.3">
      <c r="B15" s="233"/>
      <c r="C15" s="233"/>
      <c r="D15" s="85"/>
      <c r="E15" s="85"/>
      <c r="F15" s="84"/>
    </row>
    <row r="16" spans="2:6" ht="79.95" customHeight="1" x14ac:dyDescent="0.3">
      <c r="B16" s="232" t="s">
        <v>166</v>
      </c>
      <c r="C16" s="231" t="s">
        <v>165</v>
      </c>
      <c r="D16" s="231" t="s">
        <v>164</v>
      </c>
      <c r="E16" s="81" t="s">
        <v>163</v>
      </c>
      <c r="F16" s="81" t="s">
        <v>162</v>
      </c>
    </row>
    <row r="17" spans="2:6" x14ac:dyDescent="0.3">
      <c r="B17" s="79">
        <v>1</v>
      </c>
      <c r="C17" s="80">
        <v>2</v>
      </c>
      <c r="D17" s="80">
        <v>3</v>
      </c>
      <c r="E17" s="79">
        <v>4</v>
      </c>
      <c r="F17" s="79">
        <v>5</v>
      </c>
    </row>
    <row r="18" spans="2:6" ht="21" customHeight="1" x14ac:dyDescent="0.3">
      <c r="B18" s="456" t="s">
        <v>309</v>
      </c>
      <c r="C18" s="457"/>
      <c r="D18" s="457"/>
      <c r="E18" s="457"/>
      <c r="F18" s="457"/>
    </row>
    <row r="19" spans="2:6" ht="66" x14ac:dyDescent="0.3">
      <c r="B19" s="454">
        <v>1</v>
      </c>
      <c r="C19" s="230" t="s">
        <v>308</v>
      </c>
      <c r="D19" s="77" t="s">
        <v>731</v>
      </c>
      <c r="E19" s="229" t="s">
        <v>732</v>
      </c>
      <c r="F19" s="349">
        <f>(20.29*29.68)*0.91</f>
        <v>548.00855200000001</v>
      </c>
    </row>
    <row r="20" spans="2:6" ht="24" customHeight="1" outlineLevel="1" x14ac:dyDescent="0.3">
      <c r="B20" s="455"/>
      <c r="C20" s="228"/>
      <c r="D20" s="74" t="s">
        <v>296</v>
      </c>
      <c r="E20" s="227"/>
      <c r="F20" s="350" t="s">
        <v>116</v>
      </c>
    </row>
    <row r="21" spans="2:6" ht="14.4" x14ac:dyDescent="0.3">
      <c r="B21" s="224"/>
      <c r="C21" s="458" t="s">
        <v>307</v>
      </c>
      <c r="D21" s="459"/>
      <c r="E21" s="459"/>
      <c r="F21" s="351"/>
    </row>
    <row r="22" spans="2:6" ht="14.4" x14ac:dyDescent="0.3">
      <c r="B22" s="224"/>
      <c r="C22" s="460" t="s">
        <v>294</v>
      </c>
      <c r="D22" s="461"/>
      <c r="E22" s="461"/>
      <c r="F22" s="352">
        <f>F19</f>
        <v>548.00855200000001</v>
      </c>
    </row>
    <row r="23" spans="2:6" ht="14.4" x14ac:dyDescent="0.3">
      <c r="B23" s="222"/>
      <c r="C23" s="452" t="s">
        <v>110</v>
      </c>
      <c r="D23" s="453"/>
      <c r="E23" s="453"/>
      <c r="F23" s="353">
        <f>F22</f>
        <v>548.00855200000001</v>
      </c>
    </row>
    <row r="24" spans="2:6" x14ac:dyDescent="0.3">
      <c r="B24" s="220"/>
      <c r="C24" s="219"/>
      <c r="D24" s="64"/>
      <c r="E24" s="218"/>
      <c r="F24" s="217"/>
    </row>
    <row r="25" spans="2:6" x14ac:dyDescent="0.3">
      <c r="B25" s="61" t="s">
        <v>108</v>
      </c>
    </row>
    <row r="26" spans="2:6" x14ac:dyDescent="0.3">
      <c r="B26" s="61" t="s">
        <v>107</v>
      </c>
    </row>
    <row r="28" spans="2:6" x14ac:dyDescent="0.3">
      <c r="B28" s="60"/>
    </row>
  </sheetData>
  <mergeCells count="12">
    <mergeCell ref="B2:C2"/>
    <mergeCell ref="D3:F3"/>
    <mergeCell ref="C12:F12"/>
    <mergeCell ref="B7:E7"/>
    <mergeCell ref="C10:F10"/>
    <mergeCell ref="B4:F4"/>
    <mergeCell ref="B6:F6"/>
    <mergeCell ref="C23:E23"/>
    <mergeCell ref="B19:B20"/>
    <mergeCell ref="B18:F18"/>
    <mergeCell ref="C21:E21"/>
    <mergeCell ref="C22:E22"/>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3BFB-A8C9-4E10-A1BC-094EE1A9DA38}">
  <sheetPr>
    <pageSetUpPr fitToPage="1"/>
  </sheetPr>
  <dimension ref="B1:F27"/>
  <sheetViews>
    <sheetView showGridLines="0" topLeftCell="B7" zoomScale="84" zoomScaleNormal="84" workbookViewId="0">
      <selection activeCell="D18" sqref="D18"/>
    </sheetView>
  </sheetViews>
  <sheetFormatPr defaultColWidth="8.88671875" defaultRowHeight="13.8" outlineLevelRow="1" x14ac:dyDescent="0.3"/>
  <cols>
    <col min="1" max="1" width="0" style="293" hidden="1" customWidth="1"/>
    <col min="2" max="2" width="3.44140625" style="293" customWidth="1"/>
    <col min="3" max="3" width="25.44140625" style="293" customWidth="1"/>
    <col min="4" max="4" width="36" style="293" customWidth="1"/>
    <col min="5" max="5" width="21.33203125" style="293" customWidth="1"/>
    <col min="6" max="6" width="12.6640625" style="293" customWidth="1"/>
    <col min="7" max="10" width="8.88671875" style="293"/>
    <col min="11" max="11" width="16" style="293" customWidth="1"/>
    <col min="12" max="16384" width="8.88671875" style="293"/>
  </cols>
  <sheetData>
    <row r="1" spans="2:6" x14ac:dyDescent="0.3">
      <c r="B1" s="96"/>
      <c r="C1" s="96"/>
      <c r="D1" s="96"/>
      <c r="E1" s="311" t="s">
        <v>178</v>
      </c>
    </row>
    <row r="2" spans="2:6" ht="14.4" customHeight="1" x14ac:dyDescent="0.3">
      <c r="B2" s="390" t="s">
        <v>177</v>
      </c>
      <c r="C2" s="390"/>
      <c r="D2" s="94"/>
      <c r="E2" s="94"/>
      <c r="F2" s="310"/>
    </row>
    <row r="3" spans="2:6" ht="18" customHeight="1" x14ac:dyDescent="0.3">
      <c r="B3" s="87"/>
      <c r="C3" s="87"/>
      <c r="D3" s="391" t="s">
        <v>176</v>
      </c>
      <c r="E3" s="391"/>
      <c r="F3" s="392"/>
    </row>
    <row r="4" spans="2:6" ht="24.6" customHeight="1" x14ac:dyDescent="0.3">
      <c r="B4" s="394" t="s">
        <v>697</v>
      </c>
      <c r="C4" s="394"/>
      <c r="D4" s="394"/>
      <c r="E4" s="394"/>
      <c r="F4" s="394"/>
    </row>
    <row r="5" spans="2:6" ht="20.399999999999999" customHeight="1" x14ac:dyDescent="0.3">
      <c r="B5" s="473" t="s">
        <v>174</v>
      </c>
      <c r="C5" s="473"/>
      <c r="D5" s="473"/>
      <c r="E5" s="473"/>
      <c r="F5" s="307"/>
    </row>
    <row r="6" spans="2:6" ht="5.4" customHeight="1" x14ac:dyDescent="0.3">
      <c r="B6" s="307"/>
      <c r="C6" s="307"/>
      <c r="D6" s="307"/>
      <c r="E6" s="307"/>
      <c r="F6" s="307"/>
    </row>
    <row r="7" spans="2:6" ht="42.75" customHeight="1" x14ac:dyDescent="0.3">
      <c r="B7" s="395" t="s">
        <v>696</v>
      </c>
      <c r="C7" s="395"/>
      <c r="D7" s="395"/>
      <c r="E7" s="395"/>
      <c r="F7" s="395"/>
    </row>
    <row r="8" spans="2:6" ht="19.2" customHeight="1" x14ac:dyDescent="0.3">
      <c r="B8" s="474" t="s">
        <v>172</v>
      </c>
      <c r="C8" s="474"/>
      <c r="D8" s="474"/>
      <c r="E8" s="474"/>
      <c r="F8" s="309"/>
    </row>
    <row r="9" spans="2:6" ht="25.2" customHeight="1" x14ac:dyDescent="0.3">
      <c r="B9" s="307" t="s">
        <v>169</v>
      </c>
      <c r="C9" s="307"/>
      <c r="D9" s="308"/>
      <c r="E9" s="308"/>
      <c r="F9" s="308"/>
    </row>
    <row r="10" spans="2:6" ht="24" customHeight="1" x14ac:dyDescent="0.3">
      <c r="C10" s="393" t="s">
        <v>168</v>
      </c>
      <c r="D10" s="393"/>
      <c r="E10" s="393"/>
      <c r="F10" s="393"/>
    </row>
    <row r="11" spans="2:6" ht="24" customHeight="1" x14ac:dyDescent="0.3">
      <c r="C11" s="87"/>
      <c r="D11" s="87"/>
      <c r="E11" s="87"/>
      <c r="F11" s="87"/>
    </row>
    <row r="12" spans="2:6" ht="15" customHeight="1" outlineLevel="1" x14ac:dyDescent="0.3">
      <c r="B12" s="88" t="s">
        <v>736</v>
      </c>
      <c r="C12" s="87"/>
      <c r="D12" s="87"/>
      <c r="E12" s="87"/>
      <c r="F12" s="87"/>
    </row>
    <row r="13" spans="2:6" x14ac:dyDescent="0.3">
      <c r="B13" s="307"/>
      <c r="C13" s="307"/>
      <c r="D13" s="85"/>
      <c r="E13" s="85"/>
      <c r="F13" s="84"/>
    </row>
    <row r="14" spans="2:6" ht="79.95" customHeight="1" x14ac:dyDescent="0.3">
      <c r="B14" s="306" t="s">
        <v>166</v>
      </c>
      <c r="C14" s="305" t="s">
        <v>165</v>
      </c>
      <c r="D14" s="305" t="s">
        <v>164</v>
      </c>
      <c r="E14" s="81" t="s">
        <v>163</v>
      </c>
      <c r="F14" s="81" t="s">
        <v>162</v>
      </c>
    </row>
    <row r="15" spans="2:6" x14ac:dyDescent="0.3">
      <c r="B15" s="79">
        <v>1</v>
      </c>
      <c r="C15" s="80">
        <v>2</v>
      </c>
      <c r="D15" s="80">
        <v>3</v>
      </c>
      <c r="E15" s="79">
        <v>4</v>
      </c>
      <c r="F15" s="79">
        <v>5</v>
      </c>
    </row>
    <row r="16" spans="2:6" ht="21" customHeight="1" x14ac:dyDescent="0.3">
      <c r="B16" s="467" t="s">
        <v>695</v>
      </c>
      <c r="C16" s="468"/>
      <c r="D16" s="468"/>
      <c r="E16" s="468"/>
      <c r="F16" s="468"/>
    </row>
    <row r="17" spans="2:6" ht="158.4" x14ac:dyDescent="0.3">
      <c r="B17" s="465">
        <v>1</v>
      </c>
      <c r="C17" s="304" t="s">
        <v>694</v>
      </c>
      <c r="D17" s="77" t="s">
        <v>734</v>
      </c>
      <c r="E17" s="303" t="s">
        <v>735</v>
      </c>
      <c r="F17" s="355">
        <f>(3154.22*0.037)*0.91</f>
        <v>106.2025874</v>
      </c>
    </row>
    <row r="18" spans="2:6" ht="22.8" customHeight="1" outlineLevel="1" x14ac:dyDescent="0.3">
      <c r="B18" s="466"/>
      <c r="C18" s="302"/>
      <c r="D18" s="74" t="s">
        <v>296</v>
      </c>
      <c r="E18" s="301"/>
      <c r="F18" s="356" t="s">
        <v>116</v>
      </c>
    </row>
    <row r="19" spans="2:6" ht="14.4" x14ac:dyDescent="0.3">
      <c r="B19" s="300"/>
      <c r="C19" s="469" t="s">
        <v>692</v>
      </c>
      <c r="D19" s="470"/>
      <c r="E19" s="470"/>
      <c r="F19" s="357"/>
    </row>
    <row r="20" spans="2:6" ht="14.4" x14ac:dyDescent="0.3">
      <c r="B20" s="300"/>
      <c r="C20" s="471" t="s">
        <v>294</v>
      </c>
      <c r="D20" s="472"/>
      <c r="E20" s="472"/>
      <c r="F20" s="358">
        <f>F17</f>
        <v>106.2025874</v>
      </c>
    </row>
    <row r="21" spans="2:6" ht="14.4" x14ac:dyDescent="0.3">
      <c r="B21" s="299"/>
      <c r="C21" s="463" t="s">
        <v>110</v>
      </c>
      <c r="D21" s="464"/>
      <c r="E21" s="464"/>
      <c r="F21" s="359">
        <f>F20</f>
        <v>106.2025874</v>
      </c>
    </row>
    <row r="22" spans="2:6" x14ac:dyDescent="0.3">
      <c r="B22" s="297"/>
      <c r="C22" s="296"/>
      <c r="D22" s="64"/>
      <c r="E22" s="295"/>
      <c r="F22" s="298"/>
    </row>
    <row r="23" spans="2:6" x14ac:dyDescent="0.3">
      <c r="B23" s="297"/>
      <c r="C23" s="296"/>
      <c r="D23" s="64"/>
      <c r="E23" s="295"/>
      <c r="F23" s="294"/>
    </row>
    <row r="24" spans="2:6" x14ac:dyDescent="0.3">
      <c r="B24" s="61" t="s">
        <v>108</v>
      </c>
    </row>
    <row r="25" spans="2:6" x14ac:dyDescent="0.3">
      <c r="B25" s="61" t="s">
        <v>107</v>
      </c>
    </row>
    <row r="27" spans="2:6" x14ac:dyDescent="0.3">
      <c r="B27" s="60"/>
    </row>
  </sheetData>
  <mergeCells count="12">
    <mergeCell ref="B2:C2"/>
    <mergeCell ref="D3:F3"/>
    <mergeCell ref="B5:E5"/>
    <mergeCell ref="C10:F10"/>
    <mergeCell ref="B8:E8"/>
    <mergeCell ref="B4:F4"/>
    <mergeCell ref="B7:F7"/>
    <mergeCell ref="C21:E21"/>
    <mergeCell ref="B17:B18"/>
    <mergeCell ref="B16:F16"/>
    <mergeCell ref="C19:E19"/>
    <mergeCell ref="C20:E20"/>
  </mergeCells>
  <pageMargins left="0.23622047244094491" right="0.23622047244094491" top="0.39370078740157483" bottom="0.39370078740157483" header="0.31496062992125984" footer="0.31496062992125984"/>
  <pageSetup paperSize="9" fitToHeight="0" orientation="portrait" verticalDpi="4294967293" r:id="rId1"/>
  <headerFoot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28</vt:i4>
      </vt:variant>
    </vt:vector>
  </HeadingPairs>
  <TitlesOfParts>
    <vt:vector size="50" baseType="lpstr">
      <vt:lpstr>Обложка</vt:lpstr>
      <vt:lpstr>Титул</vt:lpstr>
      <vt:lpstr>ССР ТЦ </vt:lpstr>
      <vt:lpstr>01-01-01 Демонтаж</vt:lpstr>
      <vt:lpstr>01-01-02</vt:lpstr>
      <vt:lpstr>01-01-03 НВН </vt:lpstr>
      <vt:lpstr>02-01</vt:lpstr>
      <vt:lpstr>04-01-01</vt:lpstr>
      <vt:lpstr>04-01-02</vt:lpstr>
      <vt:lpstr>06-01-01</vt:lpstr>
      <vt:lpstr>06-01-02</vt:lpstr>
      <vt:lpstr>07-01-01</vt:lpstr>
      <vt:lpstr>09-01-01</vt:lpstr>
      <vt:lpstr>09-01-02</vt:lpstr>
      <vt:lpstr>09-01-03</vt:lpstr>
      <vt:lpstr>09-01-04</vt:lpstr>
      <vt:lpstr>12-01-01</vt:lpstr>
      <vt:lpstr>12-01-02</vt:lpstr>
      <vt:lpstr>12-01-03</vt:lpstr>
      <vt:lpstr>12-01-04</vt:lpstr>
      <vt:lpstr>12-01-05</vt:lpstr>
      <vt:lpstr>12-01-06</vt:lpstr>
      <vt:lpstr>'ССР ТЦ '!Print_Area</vt:lpstr>
      <vt:lpstr>'ССР ТЦ '!Print_Titles</vt:lpstr>
      <vt:lpstr>'01-01-01 Демонтаж'!Заголовки_для_печати</vt:lpstr>
      <vt:lpstr>'01-01-02'!Заголовки_для_печати</vt:lpstr>
      <vt:lpstr>'01-01-03 НВН '!Заголовки_для_печати</vt:lpstr>
      <vt:lpstr>'02-01'!Заголовки_для_печати</vt:lpstr>
      <vt:lpstr>'04-01-01'!Заголовки_для_печати</vt:lpstr>
      <vt:lpstr>'04-01-02'!Заголовки_для_печати</vt:lpstr>
      <vt:lpstr>'06-01-01'!Заголовки_для_печати</vt:lpstr>
      <vt:lpstr>'06-01-02'!Заголовки_для_печати</vt:lpstr>
      <vt:lpstr>'07-01-01'!Заголовки_для_печати</vt:lpstr>
      <vt:lpstr>'09-01-01'!Заголовки_для_печати</vt:lpstr>
      <vt:lpstr>'09-01-02'!Заголовки_для_печати</vt:lpstr>
      <vt:lpstr>'09-01-03'!Заголовки_для_печати</vt:lpstr>
      <vt:lpstr>'09-01-04'!Заголовки_для_печати</vt:lpstr>
      <vt:lpstr>'12-01-01'!Заголовки_для_печати</vt:lpstr>
      <vt:lpstr>'12-01-02'!Заголовки_для_печати</vt:lpstr>
      <vt:lpstr>'12-01-03'!Заголовки_для_печати</vt:lpstr>
      <vt:lpstr>'12-01-04'!Заголовки_для_печати</vt:lpstr>
      <vt:lpstr>'12-01-05'!Заголовки_для_печати</vt:lpstr>
      <vt:lpstr>'12-01-06'!Заголовки_для_печати</vt:lpstr>
      <vt:lpstr>'ССР ТЦ '!Заголовки_для_печати</vt:lpstr>
      <vt:lpstr>'04-01-02'!Область_печати</vt:lpstr>
      <vt:lpstr>'09-01-01'!Область_печати</vt:lpstr>
      <vt:lpstr>'09-01-04'!Область_печати</vt:lpstr>
      <vt:lpstr>Обложка!Область_печати</vt:lpstr>
      <vt:lpstr>'ССР ТЦ '!Область_печати</vt:lpstr>
      <vt:lpstr>Титул!Область_печати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Kraft GK</dc:creator>
  <cp:lastModifiedBy>Елизавета Беляева</cp:lastModifiedBy>
  <cp:lastPrinted>2022-06-15T06:01:06Z</cp:lastPrinted>
  <dcterms:created xsi:type="dcterms:W3CDTF">2020-09-30T08:50:27Z</dcterms:created>
  <dcterms:modified xsi:type="dcterms:W3CDTF">2023-05-17T13:03:00Z</dcterms:modified>
</cp:coreProperties>
</file>